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D8F2CE4D-5D49-4502-9016-CF184F3014CF}" xr6:coauthVersionLast="47" xr6:coauthVersionMax="47" xr10:uidLastSave="{00000000-0000-0000-0000-000000000000}"/>
  <bookViews>
    <workbookView xWindow="15135" yWindow="2895" windowWidth="25530" windowHeight="17040" activeTab="4" xr2:uid="{CA8F71C1-FF42-4F52-BE39-4DA5F0B56C69}"/>
  </bookViews>
  <sheets>
    <sheet name="Suoritteet" sheetId="1" r:id="rId1"/>
    <sheet name="Opintojen kulku" sheetId="3" r:id="rId2"/>
    <sheet name="Sijoittuminen" sheetId="4" r:id="rId3"/>
    <sheet name="Työll oppis" sheetId="6" r:id="rId4"/>
    <sheet name="Palautteet" sheetId="5" r:id="rId5"/>
    <sheet name="eHOKS kattavuus" sheetId="2" r:id="rId6"/>
    <sheet name="HOKS ensihyväksyminen" sheetId="7" r:id="rId7"/>
  </sheets>
  <definedNames>
    <definedName name="_xlnm._FilterDatabase" localSheetId="1" hidden="1">'Opintojen kulku'!$A$3:$AC$144</definedName>
    <definedName name="_xlnm._FilterDatabase" localSheetId="4" hidden="1">Palautteet!$A$2:$D$2</definedName>
    <definedName name="_xlnm._FilterDatabase" localSheetId="2" hidden="1">Sijoittuminen!$A$2:$K$2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7" l="1"/>
  <c r="E28" i="7"/>
  <c r="E40" i="7"/>
  <c r="E52" i="7"/>
  <c r="E64" i="7"/>
  <c r="E76" i="7"/>
  <c r="E88" i="7"/>
  <c r="E100" i="7"/>
  <c r="E112" i="7"/>
  <c r="E124" i="7"/>
  <c r="E136" i="7"/>
  <c r="D5" i="7"/>
  <c r="D6" i="7"/>
  <c r="D7" i="7"/>
  <c r="D8" i="7"/>
  <c r="D9" i="7"/>
  <c r="D10" i="7"/>
  <c r="D11" i="7"/>
  <c r="D12" i="7"/>
  <c r="D13" i="7"/>
  <c r="D14" i="7"/>
  <c r="D15" i="7"/>
  <c r="E15" i="7" s="1"/>
  <c r="D16" i="7"/>
  <c r="D17" i="7"/>
  <c r="D18" i="7"/>
  <c r="D19" i="7"/>
  <c r="D20" i="7"/>
  <c r="D21" i="7"/>
  <c r="D22" i="7"/>
  <c r="D23" i="7"/>
  <c r="D24" i="7"/>
  <c r="D25" i="7"/>
  <c r="D26" i="7"/>
  <c r="D27" i="7"/>
  <c r="E27" i="7" s="1"/>
  <c r="D28" i="7"/>
  <c r="D29" i="7"/>
  <c r="D30" i="7"/>
  <c r="D31" i="7"/>
  <c r="D32" i="7"/>
  <c r="D33" i="7"/>
  <c r="D34" i="7"/>
  <c r="D35" i="7"/>
  <c r="D36" i="7"/>
  <c r="D37" i="7"/>
  <c r="D38" i="7"/>
  <c r="D39" i="7"/>
  <c r="E39" i="7" s="1"/>
  <c r="D40" i="7"/>
  <c r="D41" i="7"/>
  <c r="D42" i="7"/>
  <c r="D43" i="7"/>
  <c r="D44" i="7"/>
  <c r="D45" i="7"/>
  <c r="D46" i="7"/>
  <c r="D47" i="7"/>
  <c r="D48" i="7"/>
  <c r="D49" i="7"/>
  <c r="D50" i="7"/>
  <c r="D51" i="7"/>
  <c r="E51" i="7" s="1"/>
  <c r="D52" i="7"/>
  <c r="D53" i="7"/>
  <c r="D54" i="7"/>
  <c r="D55" i="7"/>
  <c r="D56" i="7"/>
  <c r="D57" i="7"/>
  <c r="D58" i="7"/>
  <c r="D59" i="7"/>
  <c r="D60" i="7"/>
  <c r="D61" i="7"/>
  <c r="D62" i="7"/>
  <c r="D63" i="7"/>
  <c r="E63" i="7" s="1"/>
  <c r="D64" i="7"/>
  <c r="D65" i="7"/>
  <c r="D66" i="7"/>
  <c r="D67" i="7"/>
  <c r="D68" i="7"/>
  <c r="D69" i="7"/>
  <c r="D70" i="7"/>
  <c r="D71" i="7"/>
  <c r="D72" i="7"/>
  <c r="D73" i="7"/>
  <c r="D74" i="7"/>
  <c r="D75" i="7"/>
  <c r="E75" i="7" s="1"/>
  <c r="D76" i="7"/>
  <c r="D77" i="7"/>
  <c r="D78" i="7"/>
  <c r="D79" i="7"/>
  <c r="D80" i="7"/>
  <c r="D81" i="7"/>
  <c r="D82" i="7"/>
  <c r="D83" i="7"/>
  <c r="D84" i="7"/>
  <c r="D85" i="7"/>
  <c r="D86" i="7"/>
  <c r="D87" i="7"/>
  <c r="E87" i="7" s="1"/>
  <c r="D88" i="7"/>
  <c r="D89" i="7"/>
  <c r="D90" i="7"/>
  <c r="D91" i="7"/>
  <c r="D92" i="7"/>
  <c r="D93" i="7"/>
  <c r="D94" i="7"/>
  <c r="D95" i="7"/>
  <c r="D96" i="7"/>
  <c r="D97" i="7"/>
  <c r="D98" i="7"/>
  <c r="D99" i="7"/>
  <c r="E99" i="7" s="1"/>
  <c r="D100" i="7"/>
  <c r="D101" i="7"/>
  <c r="D102" i="7"/>
  <c r="D103" i="7"/>
  <c r="D104" i="7"/>
  <c r="D105" i="7"/>
  <c r="D106" i="7"/>
  <c r="D107" i="7"/>
  <c r="D108" i="7"/>
  <c r="D109" i="7"/>
  <c r="D110" i="7"/>
  <c r="D111" i="7"/>
  <c r="E111" i="7" s="1"/>
  <c r="D112" i="7"/>
  <c r="D113" i="7"/>
  <c r="D114" i="7"/>
  <c r="D115" i="7"/>
  <c r="D116" i="7"/>
  <c r="D117" i="7"/>
  <c r="D118" i="7"/>
  <c r="D119" i="7"/>
  <c r="D120" i="7"/>
  <c r="D121" i="7"/>
  <c r="D122" i="7"/>
  <c r="D123" i="7"/>
  <c r="E123" i="7" s="1"/>
  <c r="D124" i="7"/>
  <c r="D125" i="7"/>
  <c r="D126" i="7"/>
  <c r="D127" i="7"/>
  <c r="D128" i="7"/>
  <c r="D129" i="7"/>
  <c r="D130" i="7"/>
  <c r="D131" i="7"/>
  <c r="D132" i="7"/>
  <c r="D133" i="7"/>
  <c r="D134" i="7"/>
  <c r="D135" i="7"/>
  <c r="E135" i="7" s="1"/>
  <c r="D136" i="7"/>
  <c r="D4" i="7"/>
  <c r="C4" i="7"/>
  <c r="E4" i="7" s="1"/>
  <c r="C22" i="7"/>
  <c r="E22" i="7" s="1"/>
  <c r="C23" i="7"/>
  <c r="E23" i="7" s="1"/>
  <c r="C24" i="7"/>
  <c r="E24" i="7" s="1"/>
  <c r="C25" i="7"/>
  <c r="E25" i="7" s="1"/>
  <c r="C26" i="7"/>
  <c r="E26" i="7" s="1"/>
  <c r="C27" i="7"/>
  <c r="C28" i="7"/>
  <c r="C29" i="7"/>
  <c r="E29" i="7" s="1"/>
  <c r="C30" i="7"/>
  <c r="E30" i="7" s="1"/>
  <c r="C31" i="7"/>
  <c r="E31" i="7" s="1"/>
  <c r="C32" i="7"/>
  <c r="E32" i="7" s="1"/>
  <c r="C33" i="7"/>
  <c r="E33" i="7" s="1"/>
  <c r="C34" i="7"/>
  <c r="E34" i="7" s="1"/>
  <c r="C35" i="7"/>
  <c r="E35" i="7" s="1"/>
  <c r="C36" i="7"/>
  <c r="E36" i="7" s="1"/>
  <c r="C37" i="7"/>
  <c r="E37" i="7" s="1"/>
  <c r="C38" i="7"/>
  <c r="E38" i="7" s="1"/>
  <c r="C39" i="7"/>
  <c r="C40" i="7"/>
  <c r="C41" i="7"/>
  <c r="E41" i="7" s="1"/>
  <c r="C42" i="7"/>
  <c r="E42" i="7" s="1"/>
  <c r="C43" i="7"/>
  <c r="E43" i="7" s="1"/>
  <c r="C44" i="7"/>
  <c r="E44" i="7" s="1"/>
  <c r="C45" i="7"/>
  <c r="E45" i="7" s="1"/>
  <c r="C46" i="7"/>
  <c r="E46" i="7" s="1"/>
  <c r="C47" i="7"/>
  <c r="E47" i="7" s="1"/>
  <c r="C48" i="7"/>
  <c r="E48" i="7" s="1"/>
  <c r="C49" i="7"/>
  <c r="E49" i="7" s="1"/>
  <c r="C50" i="7"/>
  <c r="E50" i="7" s="1"/>
  <c r="C51" i="7"/>
  <c r="C52" i="7"/>
  <c r="C53" i="7"/>
  <c r="E53" i="7" s="1"/>
  <c r="C54" i="7"/>
  <c r="E54" i="7" s="1"/>
  <c r="C55" i="7"/>
  <c r="E55" i="7" s="1"/>
  <c r="C56" i="7"/>
  <c r="E56" i="7" s="1"/>
  <c r="C57" i="7"/>
  <c r="E57" i="7" s="1"/>
  <c r="C58" i="7"/>
  <c r="E58" i="7" s="1"/>
  <c r="C59" i="7"/>
  <c r="E59" i="7" s="1"/>
  <c r="C60" i="7"/>
  <c r="E60" i="7" s="1"/>
  <c r="C61" i="7"/>
  <c r="E61" i="7" s="1"/>
  <c r="C62" i="7"/>
  <c r="E62" i="7" s="1"/>
  <c r="C63" i="7"/>
  <c r="C64" i="7"/>
  <c r="C65" i="7"/>
  <c r="E65" i="7" s="1"/>
  <c r="C66" i="7"/>
  <c r="E66" i="7" s="1"/>
  <c r="C67" i="7"/>
  <c r="E67" i="7" s="1"/>
  <c r="C68" i="7"/>
  <c r="E68" i="7" s="1"/>
  <c r="C69" i="7"/>
  <c r="E69" i="7" s="1"/>
  <c r="C70" i="7"/>
  <c r="E70" i="7" s="1"/>
  <c r="C71" i="7"/>
  <c r="E71" i="7" s="1"/>
  <c r="C72" i="7"/>
  <c r="E72" i="7" s="1"/>
  <c r="C73" i="7"/>
  <c r="E73" i="7" s="1"/>
  <c r="C74" i="7"/>
  <c r="E74" i="7" s="1"/>
  <c r="C75" i="7"/>
  <c r="C76" i="7"/>
  <c r="C77" i="7"/>
  <c r="E77" i="7" s="1"/>
  <c r="C78" i="7"/>
  <c r="E78" i="7" s="1"/>
  <c r="C79" i="7"/>
  <c r="E79" i="7" s="1"/>
  <c r="C80" i="7"/>
  <c r="E80" i="7" s="1"/>
  <c r="C81" i="7"/>
  <c r="E81" i="7" s="1"/>
  <c r="C82" i="7"/>
  <c r="E82" i="7" s="1"/>
  <c r="C83" i="7"/>
  <c r="E83" i="7" s="1"/>
  <c r="C84" i="7"/>
  <c r="E84" i="7" s="1"/>
  <c r="C85" i="7"/>
  <c r="E85" i="7" s="1"/>
  <c r="C86" i="7"/>
  <c r="E86" i="7" s="1"/>
  <c r="C87" i="7"/>
  <c r="C88" i="7"/>
  <c r="C89" i="7"/>
  <c r="E89" i="7" s="1"/>
  <c r="C90" i="7"/>
  <c r="E90" i="7" s="1"/>
  <c r="C91" i="7"/>
  <c r="E91" i="7" s="1"/>
  <c r="C92" i="7"/>
  <c r="E92" i="7" s="1"/>
  <c r="C93" i="7"/>
  <c r="E93" i="7" s="1"/>
  <c r="C94" i="7"/>
  <c r="E94" i="7" s="1"/>
  <c r="C95" i="7"/>
  <c r="E95" i="7" s="1"/>
  <c r="C96" i="7"/>
  <c r="E96" i="7" s="1"/>
  <c r="C97" i="7"/>
  <c r="E97" i="7" s="1"/>
  <c r="C98" i="7"/>
  <c r="E98" i="7" s="1"/>
  <c r="C99" i="7"/>
  <c r="C100" i="7"/>
  <c r="C101" i="7"/>
  <c r="E101" i="7" s="1"/>
  <c r="C102" i="7"/>
  <c r="E102" i="7" s="1"/>
  <c r="C103" i="7"/>
  <c r="E103" i="7" s="1"/>
  <c r="C104" i="7"/>
  <c r="E104" i="7" s="1"/>
  <c r="C105" i="7"/>
  <c r="E105" i="7" s="1"/>
  <c r="C106" i="7"/>
  <c r="E106" i="7" s="1"/>
  <c r="C107" i="7"/>
  <c r="E107" i="7" s="1"/>
  <c r="C108" i="7"/>
  <c r="E108" i="7" s="1"/>
  <c r="C109" i="7"/>
  <c r="E109" i="7" s="1"/>
  <c r="C110" i="7"/>
  <c r="E110" i="7" s="1"/>
  <c r="C111" i="7"/>
  <c r="C112" i="7"/>
  <c r="C113" i="7"/>
  <c r="E113" i="7" s="1"/>
  <c r="C114" i="7"/>
  <c r="E114" i="7" s="1"/>
  <c r="C115" i="7"/>
  <c r="E115" i="7" s="1"/>
  <c r="C116" i="7"/>
  <c r="E116" i="7" s="1"/>
  <c r="C117" i="7"/>
  <c r="E117" i="7" s="1"/>
  <c r="C118" i="7"/>
  <c r="E118" i="7" s="1"/>
  <c r="C119" i="7"/>
  <c r="E119" i="7" s="1"/>
  <c r="C120" i="7"/>
  <c r="E120" i="7" s="1"/>
  <c r="C121" i="7"/>
  <c r="E121" i="7" s="1"/>
  <c r="C122" i="7"/>
  <c r="E122" i="7" s="1"/>
  <c r="C123" i="7"/>
  <c r="C124" i="7"/>
  <c r="C125" i="7"/>
  <c r="E125" i="7" s="1"/>
  <c r="C126" i="7"/>
  <c r="E126" i="7" s="1"/>
  <c r="C127" i="7"/>
  <c r="E127" i="7" s="1"/>
  <c r="C128" i="7"/>
  <c r="E128" i="7" s="1"/>
  <c r="C129" i="7"/>
  <c r="E129" i="7" s="1"/>
  <c r="C130" i="7"/>
  <c r="E130" i="7" s="1"/>
  <c r="C131" i="7"/>
  <c r="E131" i="7" s="1"/>
  <c r="C132" i="7"/>
  <c r="E132" i="7" s="1"/>
  <c r="C133" i="7"/>
  <c r="E133" i="7" s="1"/>
  <c r="C134" i="7"/>
  <c r="E134" i="7" s="1"/>
  <c r="C135" i="7"/>
  <c r="C136" i="7"/>
  <c r="C5" i="7"/>
  <c r="E5" i="7" s="1"/>
  <c r="C6" i="7"/>
  <c r="E6" i="7" s="1"/>
  <c r="C7" i="7"/>
  <c r="E7" i="7" s="1"/>
  <c r="C8" i="7"/>
  <c r="E8" i="7" s="1"/>
  <c r="C9" i="7"/>
  <c r="E9" i="7" s="1"/>
  <c r="C10" i="7"/>
  <c r="E10" i="7" s="1"/>
  <c r="C11" i="7"/>
  <c r="E11" i="7" s="1"/>
  <c r="C12" i="7"/>
  <c r="E12" i="7" s="1"/>
  <c r="C13" i="7"/>
  <c r="E13" i="7" s="1"/>
  <c r="C14" i="7"/>
  <c r="E14" i="7" s="1"/>
  <c r="C15" i="7"/>
  <c r="C16" i="7"/>
  <c r="C17" i="7"/>
  <c r="E17" i="7" s="1"/>
  <c r="C18" i="7"/>
  <c r="E18" i="7" s="1"/>
  <c r="C19" i="7"/>
  <c r="E19" i="7" s="1"/>
  <c r="C20" i="7"/>
  <c r="E20" i="7" s="1"/>
  <c r="C21" i="7"/>
  <c r="E21" i="7" s="1"/>
  <c r="K137" i="6"/>
  <c r="K3" i="6"/>
  <c r="K4" i="6"/>
  <c r="K5" i="6"/>
  <c r="K6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1" i="6"/>
  <c r="K23" i="6"/>
  <c r="K24" i="6"/>
  <c r="K25" i="6"/>
  <c r="K26" i="6"/>
  <c r="K27" i="6"/>
  <c r="K28" i="6"/>
  <c r="K29" i="6"/>
  <c r="K30" i="6"/>
  <c r="K32" i="6"/>
  <c r="K33" i="6"/>
  <c r="K35" i="6"/>
  <c r="K36" i="6"/>
  <c r="K37" i="6"/>
  <c r="K38" i="6"/>
  <c r="K39" i="6"/>
  <c r="K40" i="6"/>
  <c r="K41" i="6"/>
  <c r="K42" i="6"/>
  <c r="K44" i="6"/>
  <c r="K45" i="6"/>
  <c r="K46" i="6"/>
  <c r="K47" i="6"/>
  <c r="K48" i="6"/>
  <c r="K49" i="6"/>
  <c r="K50" i="6"/>
  <c r="K51" i="6"/>
  <c r="K52" i="6"/>
  <c r="K53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H3" i="6"/>
  <c r="H13" i="6"/>
  <c r="H14" i="6"/>
  <c r="H62" i="6"/>
  <c r="H73" i="6"/>
  <c r="H98" i="6"/>
  <c r="H137" i="6"/>
  <c r="H4" i="6"/>
  <c r="H5" i="6"/>
  <c r="H6" i="6"/>
  <c r="H7" i="6"/>
  <c r="H8" i="6"/>
  <c r="H9" i="6"/>
  <c r="H10" i="6"/>
  <c r="H11" i="6"/>
  <c r="H12" i="6"/>
  <c r="H15" i="6"/>
  <c r="H16" i="6"/>
  <c r="H17" i="6"/>
  <c r="H18" i="6"/>
  <c r="H19" i="6"/>
  <c r="H20" i="6"/>
  <c r="H21" i="6"/>
  <c r="H22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9" i="6"/>
  <c r="H40" i="6"/>
  <c r="H41" i="6"/>
  <c r="H42" i="6"/>
  <c r="H43" i="6"/>
  <c r="H44" i="6"/>
  <c r="H45" i="6"/>
  <c r="H46" i="6"/>
  <c r="H47" i="6"/>
  <c r="H49" i="6"/>
  <c r="H51" i="6"/>
  <c r="H52" i="6"/>
  <c r="H54" i="6"/>
  <c r="H55" i="6"/>
  <c r="H56" i="6"/>
  <c r="H57" i="6"/>
  <c r="H58" i="6"/>
  <c r="H59" i="6"/>
  <c r="H60" i="6"/>
  <c r="H63" i="6"/>
  <c r="H64" i="6"/>
  <c r="H65" i="6"/>
  <c r="H67" i="6"/>
  <c r="H68" i="6"/>
  <c r="H69" i="6"/>
  <c r="H70" i="6"/>
  <c r="H71" i="6"/>
  <c r="H72" i="6"/>
  <c r="H74" i="6"/>
  <c r="H75" i="6"/>
  <c r="H76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9" i="6"/>
  <c r="H100" i="6"/>
  <c r="H101" i="6"/>
  <c r="H103" i="6"/>
  <c r="H104" i="6"/>
  <c r="H105" i="6"/>
  <c r="H106" i="6"/>
  <c r="H108" i="6"/>
  <c r="H109" i="6"/>
  <c r="H110" i="6"/>
  <c r="H111" i="6"/>
  <c r="H112" i="6"/>
  <c r="H113" i="6"/>
  <c r="H114" i="6"/>
  <c r="H115" i="6"/>
  <c r="H116" i="6"/>
  <c r="H117" i="6"/>
  <c r="H118" i="6"/>
  <c r="H120" i="6"/>
  <c r="H121" i="6"/>
  <c r="H123" i="6"/>
  <c r="H124" i="6"/>
  <c r="H125" i="6"/>
  <c r="H126" i="6"/>
  <c r="H127" i="6"/>
  <c r="H128" i="6"/>
  <c r="H129" i="6"/>
  <c r="H130" i="6"/>
  <c r="H131" i="6"/>
  <c r="H133" i="6"/>
  <c r="H134" i="6"/>
  <c r="H135" i="6"/>
  <c r="H136" i="6"/>
  <c r="H38" i="6"/>
  <c r="H61" i="6"/>
  <c r="B137" i="6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I137" i="2"/>
  <c r="I9" i="2"/>
  <c r="I11" i="2"/>
  <c r="I12" i="2"/>
  <c r="I13" i="2"/>
  <c r="I21" i="2"/>
  <c r="I23" i="2"/>
  <c r="I24" i="2"/>
  <c r="I25" i="2"/>
  <c r="I33" i="2"/>
  <c r="I35" i="2"/>
  <c r="I36" i="2"/>
  <c r="I37" i="2"/>
  <c r="I45" i="2"/>
  <c r="I47" i="2"/>
  <c r="I48" i="2"/>
  <c r="I49" i="2"/>
  <c r="I57" i="2"/>
  <c r="I59" i="2"/>
  <c r="I60" i="2"/>
  <c r="I61" i="2"/>
  <c r="I69" i="2"/>
  <c r="I71" i="2"/>
  <c r="I72" i="2"/>
  <c r="I73" i="2"/>
  <c r="I81" i="2"/>
  <c r="I83" i="2"/>
  <c r="I84" i="2"/>
  <c r="I85" i="2"/>
  <c r="I93" i="2"/>
  <c r="I95" i="2"/>
  <c r="I96" i="2"/>
  <c r="I97" i="2"/>
  <c r="I105" i="2"/>
  <c r="I107" i="2"/>
  <c r="I108" i="2"/>
  <c r="I109" i="2"/>
  <c r="I117" i="2"/>
  <c r="I119" i="2"/>
  <c r="I120" i="2"/>
  <c r="I121" i="2"/>
  <c r="I129" i="2"/>
  <c r="I131" i="2"/>
  <c r="I132" i="2"/>
  <c r="I133" i="2"/>
  <c r="G3" i="2"/>
  <c r="I3" i="2"/>
  <c r="I4" i="2"/>
  <c r="I5" i="2"/>
  <c r="I6" i="2"/>
  <c r="I7" i="2"/>
  <c r="I8" i="2"/>
  <c r="I10" i="2"/>
  <c r="I14" i="2"/>
  <c r="I15" i="2"/>
  <c r="I16" i="2"/>
  <c r="I17" i="2"/>
  <c r="I18" i="2"/>
  <c r="I19" i="2"/>
  <c r="I20" i="2"/>
  <c r="I22" i="2"/>
  <c r="I26" i="2"/>
  <c r="I27" i="2"/>
  <c r="I28" i="2"/>
  <c r="I29" i="2"/>
  <c r="I30" i="2"/>
  <c r="I31" i="2"/>
  <c r="I32" i="2"/>
  <c r="I34" i="2"/>
  <c r="I38" i="2"/>
  <c r="I39" i="2"/>
  <c r="I40" i="2"/>
  <c r="I41" i="2"/>
  <c r="I42" i="2"/>
  <c r="I43" i="2"/>
  <c r="I44" i="2"/>
  <c r="I46" i="2"/>
  <c r="I50" i="2"/>
  <c r="I51" i="2"/>
  <c r="I52" i="2"/>
  <c r="I53" i="2"/>
  <c r="I54" i="2"/>
  <c r="I55" i="2"/>
  <c r="I56" i="2"/>
  <c r="I58" i="2"/>
  <c r="I62" i="2"/>
  <c r="I63" i="2"/>
  <c r="I64" i="2"/>
  <c r="I65" i="2"/>
  <c r="I66" i="2"/>
  <c r="I67" i="2"/>
  <c r="I68" i="2"/>
  <c r="I70" i="2"/>
  <c r="I74" i="2"/>
  <c r="I75" i="2"/>
  <c r="I76" i="2"/>
  <c r="I77" i="2"/>
  <c r="I78" i="2"/>
  <c r="I79" i="2"/>
  <c r="I80" i="2"/>
  <c r="I82" i="2"/>
  <c r="I86" i="2"/>
  <c r="I87" i="2"/>
  <c r="I88" i="2"/>
  <c r="I89" i="2"/>
  <c r="I90" i="2"/>
  <c r="I91" i="2"/>
  <c r="I92" i="2"/>
  <c r="I94" i="2"/>
  <c r="I98" i="2"/>
  <c r="I99" i="2"/>
  <c r="I100" i="2"/>
  <c r="I101" i="2"/>
  <c r="I102" i="2"/>
  <c r="I103" i="2"/>
  <c r="I104" i="2"/>
  <c r="I106" i="2"/>
  <c r="I110" i="2"/>
  <c r="I111" i="2"/>
  <c r="I112" i="2"/>
  <c r="I113" i="2"/>
  <c r="I114" i="2"/>
  <c r="I115" i="2"/>
  <c r="I116" i="2"/>
  <c r="I118" i="2"/>
  <c r="I122" i="2"/>
  <c r="I123" i="2"/>
  <c r="I124" i="2"/>
  <c r="I125" i="2"/>
  <c r="I126" i="2"/>
  <c r="I127" i="2"/>
  <c r="I128" i="2"/>
  <c r="I130" i="2"/>
  <c r="I134" i="2"/>
  <c r="I135" i="2"/>
  <c r="I136" i="2"/>
  <c r="G137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E137" i="2"/>
  <c r="K54" i="6" l="1"/>
  <c r="K31" i="6"/>
  <c r="K9" i="6"/>
  <c r="K22" i="6"/>
  <c r="K43" i="6"/>
  <c r="K34" i="6"/>
  <c r="H132" i="6"/>
  <c r="H122" i="6"/>
  <c r="H102" i="6"/>
  <c r="H53" i="6"/>
  <c r="H24" i="6"/>
  <c r="H23" i="6"/>
  <c r="H119" i="6"/>
  <c r="H50" i="6"/>
  <c r="H107" i="6"/>
  <c r="H77" i="6"/>
  <c r="H48" i="6"/>
  <c r="H66" i="6"/>
  <c r="F3" i="4"/>
  <c r="G3" i="4"/>
  <c r="H3" i="4"/>
  <c r="L3" i="4"/>
  <c r="M3" i="4"/>
  <c r="N3" i="4"/>
  <c r="F4" i="4"/>
  <c r="G4" i="4"/>
  <c r="H4" i="4"/>
  <c r="L4" i="4"/>
  <c r="M4" i="4"/>
  <c r="N4" i="4"/>
  <c r="F5" i="4"/>
  <c r="G5" i="4"/>
  <c r="H5" i="4"/>
  <c r="L5" i="4"/>
  <c r="M5" i="4"/>
  <c r="N5" i="4"/>
  <c r="F6" i="4"/>
  <c r="G6" i="4"/>
  <c r="H6" i="4"/>
  <c r="L6" i="4"/>
  <c r="M6" i="4"/>
  <c r="N6" i="4"/>
  <c r="F7" i="4"/>
  <c r="G7" i="4"/>
  <c r="H7" i="4"/>
  <c r="L7" i="4"/>
  <c r="M7" i="4"/>
  <c r="N7" i="4"/>
  <c r="F8" i="4"/>
  <c r="G8" i="4"/>
  <c r="H8" i="4"/>
  <c r="L8" i="4"/>
  <c r="M8" i="4"/>
  <c r="N8" i="4"/>
  <c r="F9" i="4"/>
  <c r="G9" i="4"/>
  <c r="H9" i="4"/>
  <c r="L9" i="4"/>
  <c r="M9" i="4"/>
  <c r="N9" i="4"/>
  <c r="F10" i="4"/>
  <c r="G10" i="4"/>
  <c r="H10" i="4"/>
  <c r="L10" i="4"/>
  <c r="M10" i="4"/>
  <c r="N10" i="4"/>
  <c r="F11" i="4"/>
  <c r="G11" i="4"/>
  <c r="H11" i="4"/>
  <c r="L11" i="4"/>
  <c r="M11" i="4"/>
  <c r="N11" i="4"/>
  <c r="F12" i="4"/>
  <c r="G12" i="4"/>
  <c r="H12" i="4"/>
  <c r="L12" i="4"/>
  <c r="M12" i="4"/>
  <c r="N12" i="4"/>
  <c r="F13" i="4"/>
  <c r="G13" i="4"/>
  <c r="H13" i="4"/>
  <c r="L13" i="4"/>
  <c r="M13" i="4"/>
  <c r="N13" i="4"/>
  <c r="F14" i="4"/>
  <c r="G14" i="4"/>
  <c r="H14" i="4"/>
  <c r="L14" i="4"/>
  <c r="M14" i="4"/>
  <c r="N14" i="4"/>
  <c r="F15" i="4"/>
  <c r="G15" i="4"/>
  <c r="H15" i="4"/>
  <c r="L15" i="4"/>
  <c r="M15" i="4"/>
  <c r="N15" i="4"/>
  <c r="F16" i="4"/>
  <c r="G16" i="4"/>
  <c r="H16" i="4"/>
  <c r="L16" i="4"/>
  <c r="M16" i="4"/>
  <c r="N16" i="4"/>
  <c r="F17" i="4"/>
  <c r="G17" i="4"/>
  <c r="H17" i="4"/>
  <c r="L17" i="4"/>
  <c r="M17" i="4"/>
  <c r="N17" i="4"/>
  <c r="F18" i="4"/>
  <c r="G18" i="4"/>
  <c r="H18" i="4"/>
  <c r="L18" i="4"/>
  <c r="M18" i="4"/>
  <c r="N18" i="4"/>
  <c r="F19" i="4"/>
  <c r="G19" i="4"/>
  <c r="H19" i="4"/>
  <c r="L19" i="4"/>
  <c r="M19" i="4"/>
  <c r="N19" i="4"/>
  <c r="F20" i="4"/>
  <c r="G20" i="4"/>
  <c r="H20" i="4"/>
  <c r="L20" i="4"/>
  <c r="M20" i="4"/>
  <c r="N20" i="4"/>
  <c r="F21" i="4"/>
  <c r="G21" i="4"/>
  <c r="H21" i="4"/>
  <c r="L21" i="4"/>
  <c r="M21" i="4"/>
  <c r="N21" i="4"/>
  <c r="F22" i="4"/>
  <c r="G22" i="4"/>
  <c r="H22" i="4"/>
  <c r="L22" i="4"/>
  <c r="M22" i="4"/>
  <c r="N22" i="4"/>
  <c r="F23" i="4"/>
  <c r="G23" i="4"/>
  <c r="H23" i="4"/>
  <c r="L23" i="4"/>
  <c r="M23" i="4"/>
  <c r="N23" i="4"/>
  <c r="F24" i="4"/>
  <c r="G24" i="4"/>
  <c r="H24" i="4"/>
  <c r="L24" i="4"/>
  <c r="M24" i="4"/>
  <c r="N24" i="4"/>
  <c r="F25" i="4"/>
  <c r="G25" i="4"/>
  <c r="H25" i="4"/>
  <c r="L25" i="4"/>
  <c r="M25" i="4"/>
  <c r="N25" i="4"/>
  <c r="F26" i="4"/>
  <c r="G26" i="4"/>
  <c r="H26" i="4"/>
  <c r="L26" i="4"/>
  <c r="M26" i="4"/>
  <c r="N26" i="4"/>
  <c r="F27" i="4"/>
  <c r="G27" i="4"/>
  <c r="H27" i="4"/>
  <c r="L27" i="4"/>
  <c r="M27" i="4"/>
  <c r="N27" i="4"/>
  <c r="F28" i="4"/>
  <c r="G28" i="4"/>
  <c r="H28" i="4"/>
  <c r="L28" i="4"/>
  <c r="M28" i="4"/>
  <c r="N28" i="4"/>
  <c r="F29" i="4"/>
  <c r="G29" i="4"/>
  <c r="H29" i="4"/>
  <c r="L29" i="4"/>
  <c r="M29" i="4"/>
  <c r="N29" i="4"/>
  <c r="F30" i="4"/>
  <c r="G30" i="4"/>
  <c r="H30" i="4"/>
  <c r="L30" i="4"/>
  <c r="M30" i="4"/>
  <c r="N30" i="4"/>
  <c r="F31" i="4"/>
  <c r="G31" i="4"/>
  <c r="H31" i="4"/>
  <c r="L31" i="4"/>
  <c r="M31" i="4"/>
  <c r="N31" i="4"/>
  <c r="F32" i="4"/>
  <c r="G32" i="4"/>
  <c r="H32" i="4"/>
  <c r="L32" i="4"/>
  <c r="M32" i="4"/>
  <c r="N32" i="4"/>
  <c r="F33" i="4"/>
  <c r="G33" i="4"/>
  <c r="H33" i="4"/>
  <c r="L33" i="4"/>
  <c r="M33" i="4"/>
  <c r="N33" i="4"/>
  <c r="F34" i="4"/>
  <c r="G34" i="4"/>
  <c r="H34" i="4"/>
  <c r="L34" i="4"/>
  <c r="M34" i="4"/>
  <c r="N34" i="4"/>
  <c r="F35" i="4"/>
  <c r="G35" i="4"/>
  <c r="H35" i="4"/>
  <c r="L35" i="4"/>
  <c r="M35" i="4"/>
  <c r="N35" i="4"/>
  <c r="F36" i="4"/>
  <c r="G36" i="4"/>
  <c r="H36" i="4"/>
  <c r="L36" i="4"/>
  <c r="M36" i="4"/>
  <c r="N36" i="4"/>
  <c r="F37" i="4"/>
  <c r="G37" i="4"/>
  <c r="H37" i="4"/>
  <c r="L37" i="4"/>
  <c r="M37" i="4"/>
  <c r="N37" i="4"/>
  <c r="F38" i="4"/>
  <c r="G38" i="4"/>
  <c r="H38" i="4"/>
  <c r="L38" i="4"/>
  <c r="M38" i="4"/>
  <c r="N38" i="4"/>
  <c r="F39" i="4"/>
  <c r="G39" i="4"/>
  <c r="H39" i="4"/>
  <c r="L39" i="4"/>
  <c r="M39" i="4"/>
  <c r="N39" i="4"/>
  <c r="F40" i="4"/>
  <c r="G40" i="4"/>
  <c r="H40" i="4"/>
  <c r="L40" i="4"/>
  <c r="M40" i="4"/>
  <c r="N40" i="4"/>
  <c r="F41" i="4"/>
  <c r="G41" i="4"/>
  <c r="H41" i="4"/>
  <c r="L41" i="4"/>
  <c r="M41" i="4"/>
  <c r="N41" i="4"/>
  <c r="F42" i="4"/>
  <c r="G42" i="4"/>
  <c r="H42" i="4"/>
  <c r="L42" i="4"/>
  <c r="M42" i="4"/>
  <c r="N42" i="4"/>
  <c r="F43" i="4"/>
  <c r="G43" i="4"/>
  <c r="H43" i="4"/>
  <c r="L43" i="4"/>
  <c r="M43" i="4"/>
  <c r="N43" i="4"/>
  <c r="F44" i="4"/>
  <c r="G44" i="4"/>
  <c r="H44" i="4"/>
  <c r="L44" i="4"/>
  <c r="M44" i="4"/>
  <c r="N44" i="4"/>
  <c r="F45" i="4"/>
  <c r="G45" i="4"/>
  <c r="H45" i="4"/>
  <c r="L45" i="4"/>
  <c r="M45" i="4"/>
  <c r="N45" i="4"/>
  <c r="F46" i="4"/>
  <c r="G46" i="4"/>
  <c r="H46" i="4"/>
  <c r="L46" i="4"/>
  <c r="M46" i="4"/>
  <c r="N46" i="4"/>
  <c r="F47" i="4"/>
  <c r="G47" i="4"/>
  <c r="H47" i="4"/>
  <c r="L47" i="4"/>
  <c r="M47" i="4"/>
  <c r="N47" i="4"/>
  <c r="F48" i="4"/>
  <c r="G48" i="4"/>
  <c r="H48" i="4"/>
  <c r="L48" i="4"/>
  <c r="M48" i="4"/>
  <c r="N48" i="4"/>
  <c r="F49" i="4"/>
  <c r="G49" i="4"/>
  <c r="H49" i="4"/>
  <c r="L49" i="4"/>
  <c r="M49" i="4"/>
  <c r="N49" i="4"/>
  <c r="F50" i="4"/>
  <c r="G50" i="4"/>
  <c r="H50" i="4"/>
  <c r="L50" i="4"/>
  <c r="M50" i="4"/>
  <c r="N50" i="4"/>
  <c r="F51" i="4"/>
  <c r="G51" i="4"/>
  <c r="H51" i="4"/>
  <c r="L51" i="4"/>
  <c r="M51" i="4"/>
  <c r="N51" i="4"/>
  <c r="F52" i="4"/>
  <c r="G52" i="4"/>
  <c r="H52" i="4"/>
  <c r="L52" i="4"/>
  <c r="M52" i="4"/>
  <c r="N52" i="4"/>
  <c r="F53" i="4"/>
  <c r="G53" i="4"/>
  <c r="H53" i="4"/>
  <c r="L53" i="4"/>
  <c r="M53" i="4"/>
  <c r="N53" i="4"/>
  <c r="F54" i="4"/>
  <c r="G54" i="4"/>
  <c r="H54" i="4"/>
  <c r="L54" i="4"/>
  <c r="M54" i="4"/>
  <c r="N54" i="4"/>
  <c r="F55" i="4"/>
  <c r="G55" i="4"/>
  <c r="H55" i="4"/>
  <c r="L55" i="4"/>
  <c r="M55" i="4"/>
  <c r="N55" i="4"/>
  <c r="F56" i="4"/>
  <c r="G56" i="4"/>
  <c r="H56" i="4"/>
  <c r="L56" i="4"/>
  <c r="M56" i="4"/>
  <c r="N56" i="4"/>
  <c r="F57" i="4"/>
  <c r="G57" i="4"/>
  <c r="H57" i="4"/>
  <c r="L57" i="4"/>
  <c r="M57" i="4"/>
  <c r="N57" i="4"/>
  <c r="F58" i="4"/>
  <c r="G58" i="4"/>
  <c r="H58" i="4"/>
  <c r="L58" i="4"/>
  <c r="M58" i="4"/>
  <c r="N58" i="4"/>
  <c r="F59" i="4"/>
  <c r="G59" i="4"/>
  <c r="H59" i="4"/>
  <c r="L59" i="4"/>
  <c r="M59" i="4"/>
  <c r="N59" i="4"/>
  <c r="F60" i="4"/>
  <c r="G60" i="4"/>
  <c r="H60" i="4"/>
  <c r="L60" i="4"/>
  <c r="M60" i="4"/>
  <c r="N60" i="4"/>
  <c r="F61" i="4"/>
  <c r="G61" i="4"/>
  <c r="H61" i="4"/>
  <c r="L61" i="4"/>
  <c r="M61" i="4"/>
  <c r="N61" i="4"/>
  <c r="F62" i="4"/>
  <c r="G62" i="4"/>
  <c r="H62" i="4"/>
  <c r="L62" i="4"/>
  <c r="M62" i="4"/>
  <c r="N62" i="4"/>
  <c r="F63" i="4"/>
  <c r="G63" i="4"/>
  <c r="H63" i="4"/>
  <c r="L63" i="4"/>
  <c r="M63" i="4"/>
  <c r="N63" i="4"/>
  <c r="F64" i="4"/>
  <c r="G64" i="4"/>
  <c r="H64" i="4"/>
  <c r="L64" i="4"/>
  <c r="M64" i="4"/>
  <c r="N64" i="4"/>
  <c r="F65" i="4"/>
  <c r="G65" i="4"/>
  <c r="H65" i="4"/>
  <c r="L65" i="4"/>
  <c r="M65" i="4"/>
  <c r="N65" i="4"/>
  <c r="F66" i="4"/>
  <c r="G66" i="4"/>
  <c r="H66" i="4"/>
  <c r="L66" i="4"/>
  <c r="M66" i="4"/>
  <c r="N66" i="4"/>
  <c r="F67" i="4"/>
  <c r="G67" i="4"/>
  <c r="H67" i="4"/>
  <c r="L67" i="4"/>
  <c r="M67" i="4"/>
  <c r="N67" i="4"/>
  <c r="F68" i="4"/>
  <c r="G68" i="4"/>
  <c r="H68" i="4"/>
  <c r="L68" i="4"/>
  <c r="M68" i="4"/>
  <c r="N68" i="4"/>
  <c r="F69" i="4"/>
  <c r="G69" i="4"/>
  <c r="H69" i="4"/>
  <c r="L69" i="4"/>
  <c r="M69" i="4"/>
  <c r="N69" i="4"/>
  <c r="F70" i="4"/>
  <c r="G70" i="4"/>
  <c r="H70" i="4"/>
  <c r="L70" i="4"/>
  <c r="M70" i="4"/>
  <c r="N70" i="4"/>
  <c r="F71" i="4"/>
  <c r="G71" i="4"/>
  <c r="H71" i="4"/>
  <c r="L71" i="4"/>
  <c r="M71" i="4"/>
  <c r="N71" i="4"/>
  <c r="F72" i="4"/>
  <c r="G72" i="4"/>
  <c r="H72" i="4"/>
  <c r="L72" i="4"/>
  <c r="M72" i="4"/>
  <c r="N72" i="4"/>
  <c r="F73" i="4"/>
  <c r="G73" i="4"/>
  <c r="H73" i="4"/>
  <c r="L73" i="4"/>
  <c r="M73" i="4"/>
  <c r="N73" i="4"/>
  <c r="F74" i="4"/>
  <c r="G74" i="4"/>
  <c r="H74" i="4"/>
  <c r="L74" i="4"/>
  <c r="M74" i="4"/>
  <c r="N74" i="4"/>
  <c r="F75" i="4"/>
  <c r="G75" i="4"/>
  <c r="H75" i="4"/>
  <c r="L75" i="4"/>
  <c r="M75" i="4"/>
  <c r="N75" i="4"/>
  <c r="F76" i="4"/>
  <c r="G76" i="4"/>
  <c r="H76" i="4"/>
  <c r="L76" i="4"/>
  <c r="M76" i="4"/>
  <c r="N76" i="4"/>
  <c r="F77" i="4"/>
  <c r="G77" i="4"/>
  <c r="H77" i="4"/>
  <c r="L77" i="4"/>
  <c r="M77" i="4"/>
  <c r="N77" i="4"/>
  <c r="F78" i="4"/>
  <c r="G78" i="4"/>
  <c r="H78" i="4"/>
  <c r="L78" i="4"/>
  <c r="M78" i="4"/>
  <c r="N78" i="4"/>
  <c r="F79" i="4"/>
  <c r="G79" i="4"/>
  <c r="H79" i="4"/>
  <c r="L79" i="4"/>
  <c r="M79" i="4"/>
  <c r="N79" i="4"/>
  <c r="F80" i="4"/>
  <c r="G80" i="4"/>
  <c r="H80" i="4"/>
  <c r="L80" i="4"/>
  <c r="M80" i="4"/>
  <c r="N80" i="4"/>
  <c r="F81" i="4"/>
  <c r="G81" i="4"/>
  <c r="H81" i="4"/>
  <c r="L81" i="4"/>
  <c r="M81" i="4"/>
  <c r="N81" i="4"/>
  <c r="F82" i="4"/>
  <c r="G82" i="4"/>
  <c r="H82" i="4"/>
  <c r="L82" i="4"/>
  <c r="M82" i="4"/>
  <c r="N82" i="4"/>
  <c r="F83" i="4"/>
  <c r="G83" i="4"/>
  <c r="H83" i="4"/>
  <c r="L83" i="4"/>
  <c r="M83" i="4"/>
  <c r="N83" i="4"/>
  <c r="F84" i="4"/>
  <c r="G84" i="4"/>
  <c r="H84" i="4"/>
  <c r="L84" i="4"/>
  <c r="M84" i="4"/>
  <c r="N84" i="4"/>
  <c r="F85" i="4"/>
  <c r="G85" i="4"/>
  <c r="H85" i="4"/>
  <c r="L85" i="4"/>
  <c r="M85" i="4"/>
  <c r="N85" i="4"/>
  <c r="F86" i="4"/>
  <c r="G86" i="4"/>
  <c r="H86" i="4"/>
  <c r="L86" i="4"/>
  <c r="M86" i="4"/>
  <c r="N86" i="4"/>
  <c r="F87" i="4"/>
  <c r="G87" i="4"/>
  <c r="H87" i="4"/>
  <c r="L87" i="4"/>
  <c r="M87" i="4"/>
  <c r="N87" i="4"/>
  <c r="F88" i="4"/>
  <c r="G88" i="4"/>
  <c r="H88" i="4"/>
  <c r="L88" i="4"/>
  <c r="M88" i="4"/>
  <c r="N88" i="4"/>
  <c r="F89" i="4"/>
  <c r="G89" i="4"/>
  <c r="H89" i="4"/>
  <c r="L89" i="4"/>
  <c r="M89" i="4"/>
  <c r="N89" i="4"/>
  <c r="F90" i="4"/>
  <c r="G90" i="4"/>
  <c r="H90" i="4"/>
  <c r="L90" i="4"/>
  <c r="M90" i="4"/>
  <c r="N90" i="4"/>
  <c r="F91" i="4"/>
  <c r="G91" i="4"/>
  <c r="H91" i="4"/>
  <c r="L91" i="4"/>
  <c r="M91" i="4"/>
  <c r="N91" i="4"/>
  <c r="F92" i="4"/>
  <c r="G92" i="4"/>
  <c r="H92" i="4"/>
  <c r="L92" i="4"/>
  <c r="M92" i="4"/>
  <c r="N92" i="4"/>
  <c r="F93" i="4"/>
  <c r="G93" i="4"/>
  <c r="H93" i="4"/>
  <c r="L93" i="4"/>
  <c r="M93" i="4"/>
  <c r="N93" i="4"/>
  <c r="F94" i="4"/>
  <c r="G94" i="4"/>
  <c r="H94" i="4"/>
  <c r="L94" i="4"/>
  <c r="M94" i="4"/>
  <c r="N94" i="4"/>
  <c r="F95" i="4"/>
  <c r="G95" i="4"/>
  <c r="H95" i="4"/>
  <c r="L95" i="4"/>
  <c r="M95" i="4"/>
  <c r="N95" i="4"/>
  <c r="F96" i="4"/>
  <c r="G96" i="4"/>
  <c r="H96" i="4"/>
  <c r="L96" i="4"/>
  <c r="M96" i="4"/>
  <c r="N96" i="4"/>
  <c r="F97" i="4"/>
  <c r="G97" i="4"/>
  <c r="H97" i="4"/>
  <c r="L97" i="4"/>
  <c r="M97" i="4"/>
  <c r="N97" i="4"/>
  <c r="F98" i="4"/>
  <c r="G98" i="4"/>
  <c r="H98" i="4"/>
  <c r="L98" i="4"/>
  <c r="M98" i="4"/>
  <c r="N98" i="4"/>
  <c r="F99" i="4"/>
  <c r="G99" i="4"/>
  <c r="H99" i="4"/>
  <c r="L99" i="4"/>
  <c r="M99" i="4"/>
  <c r="N99" i="4"/>
  <c r="F100" i="4"/>
  <c r="G100" i="4"/>
  <c r="H100" i="4"/>
  <c r="L100" i="4"/>
  <c r="M100" i="4"/>
  <c r="N100" i="4"/>
  <c r="F101" i="4"/>
  <c r="G101" i="4"/>
  <c r="H101" i="4"/>
  <c r="L101" i="4"/>
  <c r="M101" i="4"/>
  <c r="N101" i="4"/>
  <c r="F102" i="4"/>
  <c r="G102" i="4"/>
  <c r="H102" i="4"/>
  <c r="L102" i="4"/>
  <c r="M102" i="4"/>
  <c r="N102" i="4"/>
  <c r="F103" i="4"/>
  <c r="G103" i="4"/>
  <c r="H103" i="4"/>
  <c r="L103" i="4"/>
  <c r="M103" i="4"/>
  <c r="N103" i="4"/>
  <c r="F104" i="4"/>
  <c r="G104" i="4"/>
  <c r="H104" i="4"/>
  <c r="L104" i="4"/>
  <c r="M104" i="4"/>
  <c r="N104" i="4"/>
  <c r="F105" i="4"/>
  <c r="G105" i="4"/>
  <c r="H105" i="4"/>
  <c r="L105" i="4"/>
  <c r="M105" i="4"/>
  <c r="N105" i="4"/>
  <c r="F106" i="4"/>
  <c r="G106" i="4"/>
  <c r="H106" i="4"/>
  <c r="L106" i="4"/>
  <c r="M106" i="4"/>
  <c r="N106" i="4"/>
  <c r="F107" i="4"/>
  <c r="G107" i="4"/>
  <c r="H107" i="4"/>
  <c r="L107" i="4"/>
  <c r="M107" i="4"/>
  <c r="N107" i="4"/>
  <c r="F108" i="4"/>
  <c r="G108" i="4"/>
  <c r="H108" i="4"/>
  <c r="L108" i="4"/>
  <c r="M108" i="4"/>
  <c r="N108" i="4"/>
  <c r="F109" i="4"/>
  <c r="G109" i="4"/>
  <c r="H109" i="4"/>
  <c r="L109" i="4"/>
  <c r="M109" i="4"/>
  <c r="N109" i="4"/>
  <c r="F110" i="4"/>
  <c r="G110" i="4"/>
  <c r="H110" i="4"/>
  <c r="L110" i="4"/>
  <c r="M110" i="4"/>
  <c r="N110" i="4"/>
  <c r="F111" i="4"/>
  <c r="G111" i="4"/>
  <c r="H111" i="4"/>
  <c r="L111" i="4"/>
  <c r="M111" i="4"/>
  <c r="N111" i="4"/>
  <c r="F112" i="4"/>
  <c r="G112" i="4"/>
  <c r="H112" i="4"/>
  <c r="L112" i="4"/>
  <c r="M112" i="4"/>
  <c r="N112" i="4"/>
  <c r="F113" i="4"/>
  <c r="G113" i="4"/>
  <c r="H113" i="4"/>
  <c r="L113" i="4"/>
  <c r="M113" i="4"/>
  <c r="N113" i="4"/>
  <c r="F114" i="4"/>
  <c r="G114" i="4"/>
  <c r="H114" i="4"/>
  <c r="L114" i="4"/>
  <c r="M114" i="4"/>
  <c r="N114" i="4"/>
  <c r="F115" i="4"/>
  <c r="G115" i="4"/>
  <c r="H115" i="4"/>
  <c r="L115" i="4"/>
  <c r="M115" i="4"/>
  <c r="N115" i="4"/>
  <c r="F116" i="4"/>
  <c r="G116" i="4"/>
  <c r="H116" i="4"/>
  <c r="L116" i="4"/>
  <c r="M116" i="4"/>
  <c r="N116" i="4"/>
  <c r="F117" i="4"/>
  <c r="G117" i="4"/>
  <c r="H117" i="4"/>
  <c r="L117" i="4"/>
  <c r="M117" i="4"/>
  <c r="N117" i="4"/>
  <c r="F118" i="4"/>
  <c r="G118" i="4"/>
  <c r="H118" i="4"/>
  <c r="L118" i="4"/>
  <c r="M118" i="4"/>
  <c r="N118" i="4"/>
  <c r="F119" i="4"/>
  <c r="G119" i="4"/>
  <c r="H119" i="4"/>
  <c r="L119" i="4"/>
  <c r="M119" i="4"/>
  <c r="N119" i="4"/>
  <c r="F120" i="4"/>
  <c r="G120" i="4"/>
  <c r="H120" i="4"/>
  <c r="L120" i="4"/>
  <c r="M120" i="4"/>
  <c r="N120" i="4"/>
  <c r="F121" i="4"/>
  <c r="G121" i="4"/>
  <c r="H121" i="4"/>
  <c r="L121" i="4"/>
  <c r="M121" i="4"/>
  <c r="N121" i="4"/>
  <c r="F122" i="4"/>
  <c r="G122" i="4"/>
  <c r="H122" i="4"/>
  <c r="L122" i="4"/>
  <c r="M122" i="4"/>
  <c r="N122" i="4"/>
  <c r="F123" i="4"/>
  <c r="G123" i="4"/>
  <c r="H123" i="4"/>
  <c r="L123" i="4"/>
  <c r="M123" i="4"/>
  <c r="N123" i="4"/>
  <c r="F124" i="4"/>
  <c r="G124" i="4"/>
  <c r="H124" i="4"/>
  <c r="L124" i="4"/>
  <c r="M124" i="4"/>
  <c r="N124" i="4"/>
  <c r="F125" i="4"/>
  <c r="G125" i="4"/>
  <c r="H125" i="4"/>
  <c r="L125" i="4"/>
  <c r="M125" i="4"/>
  <c r="N125" i="4"/>
  <c r="F126" i="4"/>
  <c r="G126" i="4"/>
  <c r="H126" i="4"/>
  <c r="L126" i="4"/>
  <c r="M126" i="4"/>
  <c r="N126" i="4"/>
  <c r="F127" i="4"/>
  <c r="G127" i="4"/>
  <c r="H127" i="4"/>
  <c r="L127" i="4"/>
  <c r="M127" i="4"/>
  <c r="N127" i="4"/>
  <c r="F128" i="4"/>
  <c r="G128" i="4"/>
  <c r="H128" i="4"/>
  <c r="L128" i="4"/>
  <c r="M128" i="4"/>
  <c r="N128" i="4"/>
  <c r="F129" i="4"/>
  <c r="G129" i="4"/>
  <c r="H129" i="4"/>
  <c r="L129" i="4"/>
  <c r="M129" i="4"/>
  <c r="N129" i="4"/>
  <c r="F130" i="4"/>
  <c r="G130" i="4"/>
  <c r="H130" i="4"/>
  <c r="L130" i="4"/>
  <c r="M130" i="4"/>
  <c r="N130" i="4"/>
  <c r="F131" i="4"/>
  <c r="G131" i="4"/>
  <c r="H131" i="4"/>
  <c r="L131" i="4"/>
  <c r="M131" i="4"/>
  <c r="N131" i="4"/>
  <c r="F132" i="4"/>
  <c r="G132" i="4"/>
  <c r="H132" i="4"/>
  <c r="L132" i="4"/>
  <c r="M132" i="4"/>
  <c r="N132" i="4"/>
  <c r="F133" i="4"/>
  <c r="G133" i="4"/>
  <c r="H133" i="4"/>
  <c r="L133" i="4"/>
  <c r="M133" i="4"/>
  <c r="N133" i="4"/>
  <c r="M4" i="3"/>
  <c r="N4" i="3"/>
  <c r="Z4" i="3"/>
  <c r="AA4" i="3"/>
  <c r="M5" i="3"/>
  <c r="N5" i="3"/>
  <c r="Z5" i="3"/>
  <c r="AA5" i="3"/>
  <c r="M6" i="3"/>
  <c r="N6" i="3"/>
  <c r="Z6" i="3"/>
  <c r="AA6" i="3"/>
  <c r="M7" i="3"/>
  <c r="N7" i="3"/>
  <c r="Z7" i="3"/>
  <c r="AA7" i="3"/>
  <c r="M8" i="3"/>
  <c r="N8" i="3"/>
  <c r="Z8" i="3"/>
  <c r="AA8" i="3"/>
  <c r="M9" i="3"/>
  <c r="N9" i="3"/>
  <c r="Z9" i="3"/>
  <c r="AA9" i="3"/>
  <c r="M10" i="3"/>
  <c r="N10" i="3"/>
  <c r="Z10" i="3"/>
  <c r="AA10" i="3"/>
  <c r="M11" i="3"/>
  <c r="N11" i="3"/>
  <c r="Z11" i="3"/>
  <c r="AA11" i="3"/>
  <c r="M12" i="3"/>
  <c r="N12" i="3"/>
  <c r="Z12" i="3"/>
  <c r="AA12" i="3"/>
  <c r="M13" i="3"/>
  <c r="N13" i="3"/>
  <c r="Z13" i="3"/>
  <c r="AA13" i="3"/>
  <c r="M14" i="3"/>
  <c r="N14" i="3"/>
  <c r="Z14" i="3"/>
  <c r="AA14" i="3"/>
  <c r="M15" i="3"/>
  <c r="N15" i="3"/>
  <c r="Z15" i="3"/>
  <c r="AA15" i="3"/>
  <c r="M16" i="3"/>
  <c r="N16" i="3"/>
  <c r="Z16" i="3"/>
  <c r="AA16" i="3"/>
  <c r="M17" i="3"/>
  <c r="N17" i="3"/>
  <c r="Z17" i="3"/>
  <c r="AA17" i="3"/>
  <c r="M18" i="3"/>
  <c r="N18" i="3"/>
  <c r="Z18" i="3"/>
  <c r="AA18" i="3"/>
  <c r="M19" i="3"/>
  <c r="N19" i="3"/>
  <c r="Z19" i="3"/>
  <c r="AA19" i="3"/>
  <c r="M20" i="3"/>
  <c r="N20" i="3"/>
  <c r="Z20" i="3"/>
  <c r="AA20" i="3"/>
  <c r="M21" i="3"/>
  <c r="N21" i="3"/>
  <c r="Z21" i="3"/>
  <c r="AA21" i="3"/>
  <c r="M22" i="3"/>
  <c r="N22" i="3"/>
  <c r="Z22" i="3"/>
  <c r="AA22" i="3"/>
  <c r="M23" i="3"/>
  <c r="N23" i="3"/>
  <c r="Z23" i="3"/>
  <c r="AA23" i="3"/>
  <c r="M24" i="3"/>
  <c r="N24" i="3"/>
  <c r="Z24" i="3"/>
  <c r="AA24" i="3"/>
  <c r="M25" i="3"/>
  <c r="N25" i="3"/>
  <c r="Z25" i="3"/>
  <c r="AA25" i="3"/>
  <c r="M26" i="3"/>
  <c r="N26" i="3"/>
  <c r="Z26" i="3"/>
  <c r="AA26" i="3"/>
  <c r="M27" i="3"/>
  <c r="N27" i="3"/>
  <c r="Z27" i="3"/>
  <c r="AA27" i="3"/>
  <c r="M28" i="3"/>
  <c r="N28" i="3"/>
  <c r="Z28" i="3"/>
  <c r="AA28" i="3"/>
  <c r="M29" i="3"/>
  <c r="N29" i="3"/>
  <c r="Z29" i="3"/>
  <c r="AA29" i="3"/>
  <c r="M30" i="3"/>
  <c r="N30" i="3"/>
  <c r="Z30" i="3"/>
  <c r="AA30" i="3"/>
  <c r="M31" i="3"/>
  <c r="N31" i="3"/>
  <c r="Z31" i="3"/>
  <c r="AA31" i="3"/>
  <c r="M32" i="3"/>
  <c r="N32" i="3"/>
  <c r="Z32" i="3"/>
  <c r="AA32" i="3"/>
  <c r="M33" i="3"/>
  <c r="N33" i="3"/>
  <c r="Z33" i="3"/>
  <c r="AA33" i="3"/>
  <c r="M34" i="3"/>
  <c r="N34" i="3"/>
  <c r="Z34" i="3"/>
  <c r="AA34" i="3"/>
  <c r="M35" i="3"/>
  <c r="N35" i="3"/>
  <c r="Z35" i="3"/>
  <c r="AA35" i="3"/>
  <c r="M36" i="3"/>
  <c r="N36" i="3"/>
  <c r="Z36" i="3"/>
  <c r="AA36" i="3"/>
  <c r="M37" i="3"/>
  <c r="N37" i="3"/>
  <c r="Z37" i="3"/>
  <c r="AA37" i="3"/>
  <c r="M38" i="3"/>
  <c r="N38" i="3"/>
  <c r="Z38" i="3"/>
  <c r="AA38" i="3"/>
  <c r="M39" i="3"/>
  <c r="N39" i="3"/>
  <c r="Z39" i="3"/>
  <c r="AA39" i="3"/>
  <c r="M40" i="3"/>
  <c r="N40" i="3"/>
  <c r="Z40" i="3"/>
  <c r="AA40" i="3"/>
  <c r="M41" i="3"/>
  <c r="N41" i="3"/>
  <c r="Z41" i="3"/>
  <c r="AA41" i="3"/>
  <c r="M42" i="3"/>
  <c r="N42" i="3"/>
  <c r="Z42" i="3"/>
  <c r="AA42" i="3"/>
  <c r="M43" i="3"/>
  <c r="N43" i="3"/>
  <c r="Z43" i="3"/>
  <c r="AA43" i="3"/>
  <c r="M44" i="3"/>
  <c r="N44" i="3"/>
  <c r="Z44" i="3"/>
  <c r="AA44" i="3"/>
  <c r="M45" i="3"/>
  <c r="N45" i="3"/>
  <c r="Z45" i="3"/>
  <c r="AA45" i="3"/>
  <c r="M46" i="3"/>
  <c r="N46" i="3"/>
  <c r="Z46" i="3"/>
  <c r="AA46" i="3"/>
  <c r="M47" i="3"/>
  <c r="N47" i="3"/>
  <c r="Z47" i="3"/>
  <c r="AA47" i="3"/>
  <c r="M48" i="3"/>
  <c r="N48" i="3"/>
  <c r="Z48" i="3"/>
  <c r="AA48" i="3"/>
  <c r="M49" i="3"/>
  <c r="N49" i="3"/>
  <c r="Z49" i="3"/>
  <c r="AA49" i="3"/>
  <c r="M50" i="3"/>
  <c r="N50" i="3"/>
  <c r="Z50" i="3"/>
  <c r="AA50" i="3"/>
  <c r="M51" i="3"/>
  <c r="N51" i="3"/>
  <c r="Z51" i="3"/>
  <c r="AA51" i="3"/>
  <c r="M52" i="3"/>
  <c r="N52" i="3"/>
  <c r="Z52" i="3"/>
  <c r="AA52" i="3"/>
  <c r="M53" i="3"/>
  <c r="N53" i="3"/>
  <c r="Z53" i="3"/>
  <c r="AA53" i="3"/>
  <c r="M54" i="3"/>
  <c r="N54" i="3"/>
  <c r="Z54" i="3"/>
  <c r="AA54" i="3"/>
  <c r="M55" i="3"/>
  <c r="N55" i="3"/>
  <c r="Z55" i="3"/>
  <c r="AA55" i="3"/>
  <c r="M56" i="3"/>
  <c r="N56" i="3"/>
  <c r="Z56" i="3"/>
  <c r="AA56" i="3"/>
  <c r="M57" i="3"/>
  <c r="N57" i="3"/>
  <c r="Z57" i="3"/>
  <c r="AA57" i="3"/>
  <c r="M58" i="3"/>
  <c r="N58" i="3"/>
  <c r="Z58" i="3"/>
  <c r="AA58" i="3"/>
  <c r="M59" i="3"/>
  <c r="N59" i="3"/>
  <c r="Z59" i="3"/>
  <c r="AA59" i="3"/>
  <c r="M60" i="3"/>
  <c r="N60" i="3"/>
  <c r="Z60" i="3"/>
  <c r="AA60" i="3"/>
  <c r="M61" i="3"/>
  <c r="N61" i="3"/>
  <c r="Z61" i="3"/>
  <c r="AA61" i="3"/>
  <c r="M62" i="3"/>
  <c r="N62" i="3"/>
  <c r="Z62" i="3"/>
  <c r="AA62" i="3"/>
  <c r="M63" i="3"/>
  <c r="N63" i="3"/>
  <c r="Z63" i="3"/>
  <c r="AA63" i="3"/>
  <c r="M64" i="3"/>
  <c r="N64" i="3"/>
  <c r="Z64" i="3"/>
  <c r="AA64" i="3"/>
  <c r="M65" i="3"/>
  <c r="N65" i="3"/>
  <c r="Z65" i="3"/>
  <c r="AA65" i="3"/>
  <c r="M66" i="3"/>
  <c r="N66" i="3"/>
  <c r="Z66" i="3"/>
  <c r="AA66" i="3"/>
  <c r="M67" i="3"/>
  <c r="N67" i="3"/>
  <c r="Z67" i="3"/>
  <c r="AA67" i="3"/>
  <c r="M68" i="3"/>
  <c r="N68" i="3"/>
  <c r="Z68" i="3"/>
  <c r="AA68" i="3"/>
  <c r="M69" i="3"/>
  <c r="N69" i="3"/>
  <c r="Z69" i="3"/>
  <c r="AA69" i="3"/>
  <c r="M70" i="3"/>
  <c r="N70" i="3"/>
  <c r="Z70" i="3"/>
  <c r="AA70" i="3"/>
  <c r="M71" i="3"/>
  <c r="N71" i="3"/>
  <c r="Z71" i="3"/>
  <c r="AA71" i="3"/>
  <c r="M72" i="3"/>
  <c r="N72" i="3"/>
  <c r="Z72" i="3"/>
  <c r="AA72" i="3"/>
  <c r="M73" i="3"/>
  <c r="N73" i="3"/>
  <c r="Z73" i="3"/>
  <c r="AA73" i="3"/>
  <c r="M74" i="3"/>
  <c r="N74" i="3"/>
  <c r="Z74" i="3"/>
  <c r="AA74" i="3"/>
  <c r="M75" i="3"/>
  <c r="N75" i="3"/>
  <c r="Z75" i="3"/>
  <c r="AA75" i="3"/>
  <c r="M76" i="3"/>
  <c r="N76" i="3"/>
  <c r="Z76" i="3"/>
  <c r="AA76" i="3"/>
  <c r="M77" i="3"/>
  <c r="N77" i="3"/>
  <c r="Z77" i="3"/>
  <c r="AA77" i="3"/>
  <c r="M78" i="3"/>
  <c r="N78" i="3"/>
  <c r="Z78" i="3"/>
  <c r="AA78" i="3"/>
  <c r="M79" i="3"/>
  <c r="N79" i="3"/>
  <c r="Z79" i="3"/>
  <c r="AA79" i="3"/>
  <c r="M80" i="3"/>
  <c r="N80" i="3"/>
  <c r="Z80" i="3"/>
  <c r="AA80" i="3"/>
  <c r="M81" i="3"/>
  <c r="N81" i="3"/>
  <c r="Z81" i="3"/>
  <c r="AA81" i="3"/>
  <c r="M82" i="3"/>
  <c r="N82" i="3"/>
  <c r="Z82" i="3"/>
  <c r="AA82" i="3"/>
  <c r="M83" i="3"/>
  <c r="N83" i="3"/>
  <c r="Z83" i="3"/>
  <c r="AA83" i="3"/>
  <c r="M84" i="3"/>
  <c r="N84" i="3"/>
  <c r="Z84" i="3"/>
  <c r="AA84" i="3"/>
  <c r="M85" i="3"/>
  <c r="N85" i="3"/>
  <c r="Z85" i="3"/>
  <c r="AA85" i="3"/>
  <c r="M86" i="3"/>
  <c r="N86" i="3"/>
  <c r="Z86" i="3"/>
  <c r="AA86" i="3"/>
  <c r="M87" i="3"/>
  <c r="N87" i="3"/>
  <c r="Z87" i="3"/>
  <c r="AA87" i="3"/>
  <c r="M88" i="3"/>
  <c r="N88" i="3"/>
  <c r="Z88" i="3"/>
  <c r="AA88" i="3"/>
  <c r="M89" i="3"/>
  <c r="N89" i="3"/>
  <c r="Z89" i="3"/>
  <c r="AA89" i="3"/>
  <c r="M90" i="3"/>
  <c r="N90" i="3"/>
  <c r="Z90" i="3"/>
  <c r="AA90" i="3"/>
  <c r="M91" i="3"/>
  <c r="N91" i="3"/>
  <c r="Z91" i="3"/>
  <c r="AA91" i="3"/>
  <c r="M92" i="3"/>
  <c r="N92" i="3"/>
  <c r="Z92" i="3"/>
  <c r="AA92" i="3"/>
  <c r="M93" i="3"/>
  <c r="N93" i="3"/>
  <c r="Z93" i="3"/>
  <c r="AA93" i="3"/>
  <c r="M94" i="3"/>
  <c r="N94" i="3"/>
  <c r="Z94" i="3"/>
  <c r="AA94" i="3"/>
  <c r="M95" i="3"/>
  <c r="N95" i="3"/>
  <c r="Z95" i="3"/>
  <c r="AA95" i="3"/>
  <c r="M96" i="3"/>
  <c r="N96" i="3"/>
  <c r="Z96" i="3"/>
  <c r="AA96" i="3"/>
  <c r="M97" i="3"/>
  <c r="N97" i="3"/>
  <c r="Z97" i="3"/>
  <c r="AA97" i="3"/>
  <c r="M98" i="3"/>
  <c r="N98" i="3"/>
  <c r="Z98" i="3"/>
  <c r="AA98" i="3"/>
  <c r="M99" i="3"/>
  <c r="N99" i="3"/>
  <c r="Z99" i="3"/>
  <c r="AA99" i="3"/>
  <c r="M100" i="3"/>
  <c r="N100" i="3"/>
  <c r="Z100" i="3"/>
  <c r="AA100" i="3"/>
  <c r="M101" i="3"/>
  <c r="N101" i="3"/>
  <c r="Z101" i="3"/>
  <c r="AA101" i="3"/>
  <c r="M102" i="3"/>
  <c r="N102" i="3"/>
  <c r="Z102" i="3"/>
  <c r="AA102" i="3"/>
  <c r="M103" i="3"/>
  <c r="N103" i="3"/>
  <c r="Z103" i="3"/>
  <c r="AA103" i="3"/>
  <c r="M104" i="3"/>
  <c r="N104" i="3"/>
  <c r="Z104" i="3"/>
  <c r="AA104" i="3"/>
  <c r="M105" i="3"/>
  <c r="N105" i="3"/>
  <c r="Z105" i="3"/>
  <c r="AA105" i="3"/>
  <c r="M106" i="3"/>
  <c r="N106" i="3"/>
  <c r="Z106" i="3"/>
  <c r="AA106" i="3"/>
  <c r="M107" i="3"/>
  <c r="N107" i="3"/>
  <c r="Z107" i="3"/>
  <c r="AA107" i="3"/>
  <c r="M108" i="3"/>
  <c r="N108" i="3"/>
  <c r="Z108" i="3"/>
  <c r="AA108" i="3"/>
  <c r="M109" i="3"/>
  <c r="N109" i="3"/>
  <c r="Z109" i="3"/>
  <c r="AA109" i="3"/>
  <c r="M110" i="3"/>
  <c r="N110" i="3"/>
  <c r="Z110" i="3"/>
  <c r="AA110" i="3"/>
  <c r="M111" i="3"/>
  <c r="N111" i="3"/>
  <c r="Z111" i="3"/>
  <c r="AA111" i="3"/>
  <c r="M112" i="3"/>
  <c r="N112" i="3"/>
  <c r="Z112" i="3"/>
  <c r="AA112" i="3"/>
  <c r="M113" i="3"/>
  <c r="N113" i="3"/>
  <c r="Z113" i="3"/>
  <c r="AA113" i="3"/>
  <c r="M114" i="3"/>
  <c r="N114" i="3"/>
  <c r="Z114" i="3"/>
  <c r="AA114" i="3"/>
  <c r="M115" i="3"/>
  <c r="N115" i="3"/>
  <c r="Z115" i="3"/>
  <c r="AA115" i="3"/>
  <c r="M116" i="3"/>
  <c r="N116" i="3"/>
  <c r="Z116" i="3"/>
  <c r="AA116" i="3"/>
  <c r="M117" i="3"/>
  <c r="N117" i="3"/>
  <c r="Z117" i="3"/>
  <c r="AA117" i="3"/>
  <c r="M118" i="3"/>
  <c r="N118" i="3"/>
  <c r="Z118" i="3"/>
  <c r="AA118" i="3"/>
  <c r="M119" i="3"/>
  <c r="N119" i="3"/>
  <c r="Z119" i="3"/>
  <c r="AA119" i="3"/>
  <c r="M120" i="3"/>
  <c r="N120" i="3"/>
  <c r="Z120" i="3"/>
  <c r="AA120" i="3"/>
  <c r="M121" i="3"/>
  <c r="N121" i="3"/>
  <c r="Z121" i="3"/>
  <c r="AA121" i="3"/>
  <c r="M122" i="3"/>
  <c r="N122" i="3"/>
  <c r="Z122" i="3"/>
  <c r="AA122" i="3"/>
  <c r="M123" i="3"/>
  <c r="N123" i="3"/>
  <c r="Z123" i="3"/>
  <c r="AA123" i="3"/>
  <c r="M124" i="3"/>
  <c r="N124" i="3"/>
  <c r="Z124" i="3"/>
  <c r="AA124" i="3"/>
  <c r="M125" i="3"/>
  <c r="N125" i="3"/>
  <c r="Z125" i="3"/>
  <c r="AA125" i="3"/>
  <c r="M126" i="3"/>
  <c r="N126" i="3"/>
  <c r="Z126" i="3"/>
  <c r="AA126" i="3"/>
  <c r="M127" i="3"/>
  <c r="N127" i="3"/>
  <c r="Z127" i="3"/>
  <c r="AA127" i="3"/>
  <c r="M128" i="3"/>
  <c r="N128" i="3"/>
  <c r="Z128" i="3"/>
  <c r="AA128" i="3"/>
  <c r="M129" i="3"/>
  <c r="N129" i="3"/>
  <c r="Z129" i="3"/>
  <c r="AA129" i="3"/>
  <c r="M130" i="3"/>
  <c r="N130" i="3"/>
  <c r="Z130" i="3"/>
  <c r="AA130" i="3"/>
  <c r="M131" i="3"/>
  <c r="N131" i="3"/>
  <c r="Z131" i="3"/>
  <c r="AA131" i="3"/>
  <c r="M132" i="3"/>
  <c r="N132" i="3"/>
  <c r="Z132" i="3"/>
  <c r="AA132" i="3"/>
  <c r="M133" i="3"/>
  <c r="N133" i="3"/>
  <c r="Z133" i="3"/>
  <c r="AA133" i="3"/>
  <c r="M134" i="3"/>
  <c r="N134" i="3"/>
  <c r="Z134" i="3"/>
  <c r="AA134" i="3"/>
  <c r="M135" i="3"/>
  <c r="N135" i="3"/>
  <c r="Z135" i="3"/>
  <c r="AA135" i="3"/>
  <c r="M136" i="3"/>
  <c r="N136" i="3"/>
  <c r="Z136" i="3"/>
  <c r="AA136" i="3"/>
  <c r="M137" i="3"/>
  <c r="N137" i="3"/>
  <c r="Z137" i="3"/>
  <c r="AA137" i="3"/>
  <c r="M138" i="3"/>
  <c r="N138" i="3"/>
  <c r="Z138" i="3"/>
  <c r="AA138" i="3"/>
  <c r="M139" i="3"/>
  <c r="N139" i="3"/>
  <c r="Z139" i="3"/>
  <c r="AA139" i="3"/>
  <c r="M140" i="3"/>
  <c r="N140" i="3"/>
  <c r="Z140" i="3"/>
  <c r="AA140" i="3"/>
  <c r="M141" i="3"/>
  <c r="N141" i="3"/>
  <c r="Z141" i="3"/>
  <c r="AA141" i="3"/>
  <c r="M142" i="3"/>
  <c r="N142" i="3"/>
  <c r="Z142" i="3"/>
  <c r="AA142" i="3"/>
  <c r="M143" i="3"/>
  <c r="N143" i="3"/>
  <c r="Z143" i="3"/>
  <c r="AA143" i="3"/>
  <c r="M144" i="3"/>
  <c r="N144" i="3"/>
  <c r="Z144" i="3"/>
  <c r="AA144" i="3"/>
  <c r="B137" i="2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J11" i="1"/>
  <c r="J12" i="1"/>
  <c r="J13" i="1"/>
  <c r="J14" i="1"/>
  <c r="J23" i="1"/>
  <c r="J24" i="1"/>
  <c r="J25" i="1"/>
  <c r="J26" i="1"/>
  <c r="J35" i="1"/>
  <c r="J36" i="1"/>
  <c r="J37" i="1"/>
  <c r="J38" i="1"/>
  <c r="J47" i="1"/>
  <c r="J48" i="1"/>
  <c r="J49" i="1"/>
  <c r="J50" i="1"/>
  <c r="J59" i="1"/>
  <c r="J60" i="1"/>
  <c r="J61" i="1"/>
  <c r="J62" i="1"/>
  <c r="J71" i="1"/>
  <c r="J72" i="1"/>
  <c r="J73" i="1"/>
  <c r="J74" i="1"/>
  <c r="J83" i="1"/>
  <c r="J84" i="1"/>
  <c r="J85" i="1"/>
  <c r="J86" i="1"/>
  <c r="J95" i="1"/>
  <c r="J96" i="1"/>
  <c r="J97" i="1"/>
  <c r="J98" i="1"/>
  <c r="J107" i="1"/>
  <c r="J108" i="1"/>
  <c r="J109" i="1"/>
  <c r="J110" i="1"/>
  <c r="J119" i="1"/>
  <c r="J120" i="1"/>
  <c r="J121" i="1"/>
  <c r="J122" i="1"/>
  <c r="J131" i="1"/>
  <c r="J132" i="1"/>
  <c r="J133" i="1"/>
  <c r="J134" i="1"/>
  <c r="J135" i="1"/>
  <c r="J136" i="1"/>
  <c r="J3" i="1"/>
  <c r="H137" i="1"/>
  <c r="I137" i="1"/>
  <c r="J100" i="1"/>
  <c r="J4" i="1"/>
  <c r="J5" i="1"/>
  <c r="J6" i="1"/>
  <c r="J7" i="1"/>
  <c r="J8" i="1"/>
  <c r="J9" i="1"/>
  <c r="J10" i="1"/>
  <c r="J15" i="1"/>
  <c r="J16" i="1"/>
  <c r="J17" i="1"/>
  <c r="J18" i="1"/>
  <c r="J19" i="1"/>
  <c r="J20" i="1"/>
  <c r="J21" i="1"/>
  <c r="J22" i="1"/>
  <c r="J27" i="1"/>
  <c r="J28" i="1"/>
  <c r="J29" i="1"/>
  <c r="J30" i="1"/>
  <c r="J31" i="1"/>
  <c r="J32" i="1"/>
  <c r="J33" i="1"/>
  <c r="J34" i="1"/>
  <c r="J39" i="1"/>
  <c r="J40" i="1"/>
  <c r="J41" i="1"/>
  <c r="J42" i="1"/>
  <c r="J43" i="1"/>
  <c r="J44" i="1"/>
  <c r="J45" i="1"/>
  <c r="J46" i="1"/>
  <c r="J51" i="1"/>
  <c r="J52" i="1"/>
  <c r="J53" i="1"/>
  <c r="J54" i="1"/>
  <c r="J55" i="1"/>
  <c r="J56" i="1"/>
  <c r="J57" i="1"/>
  <c r="J58" i="1"/>
  <c r="J63" i="1"/>
  <c r="J64" i="1"/>
  <c r="J65" i="1"/>
  <c r="J66" i="1"/>
  <c r="J67" i="1"/>
  <c r="J68" i="1"/>
  <c r="J69" i="1"/>
  <c r="J70" i="1"/>
  <c r="J75" i="1"/>
  <c r="J76" i="1"/>
  <c r="J77" i="1"/>
  <c r="J78" i="1"/>
  <c r="J79" i="1"/>
  <c r="J80" i="1"/>
  <c r="J81" i="1"/>
  <c r="J82" i="1"/>
  <c r="J87" i="1"/>
  <c r="J88" i="1"/>
  <c r="J89" i="1"/>
  <c r="J90" i="1"/>
  <c r="J91" i="1"/>
  <c r="J92" i="1"/>
  <c r="J93" i="1"/>
  <c r="J94" i="1"/>
  <c r="J99" i="1"/>
  <c r="J101" i="1"/>
  <c r="J102" i="1"/>
  <c r="J103" i="1"/>
  <c r="J104" i="1"/>
  <c r="J105" i="1"/>
  <c r="J106" i="1"/>
  <c r="J111" i="1"/>
  <c r="J112" i="1"/>
  <c r="J113" i="1"/>
  <c r="J114" i="1"/>
  <c r="J115" i="1"/>
  <c r="J116" i="1"/>
  <c r="J117" i="1"/>
  <c r="J118" i="1"/>
  <c r="J123" i="1"/>
  <c r="J124" i="1"/>
  <c r="J125" i="1"/>
  <c r="J126" i="1"/>
  <c r="J127" i="1"/>
  <c r="J128" i="1"/>
  <c r="J129" i="1"/>
  <c r="J130" i="1"/>
  <c r="B137" i="1"/>
  <c r="L137" i="1" l="1"/>
  <c r="O137" i="1" s="1"/>
  <c r="M137" i="1"/>
  <c r="P137" i="1" s="1"/>
  <c r="N14" i="1"/>
  <c r="N122" i="1"/>
  <c r="N110" i="1"/>
  <c r="N98" i="1"/>
  <c r="N86" i="1"/>
  <c r="N74" i="1"/>
  <c r="N62" i="1"/>
  <c r="N50" i="1"/>
  <c r="N38" i="1"/>
  <c r="N26" i="1"/>
  <c r="N133" i="1"/>
  <c r="N121" i="1"/>
  <c r="N109" i="1"/>
  <c r="N85" i="1"/>
  <c r="N61" i="1"/>
  <c r="N37" i="1"/>
  <c r="N13" i="1"/>
  <c r="N132" i="1"/>
  <c r="N120" i="1"/>
  <c r="N108" i="1"/>
  <c r="N96" i="1"/>
  <c r="N84" i="1"/>
  <c r="N72" i="1"/>
  <c r="N60" i="1"/>
  <c r="N48" i="1"/>
  <c r="N36" i="1"/>
  <c r="N24" i="1"/>
  <c r="N12" i="1"/>
  <c r="N97" i="1"/>
  <c r="N73" i="1"/>
  <c r="N49" i="1"/>
  <c r="N25" i="1"/>
  <c r="N131" i="1"/>
  <c r="N119" i="1"/>
  <c r="N107" i="1"/>
  <c r="N71" i="1"/>
  <c r="N59" i="1"/>
  <c r="N47" i="1"/>
  <c r="N35" i="1"/>
  <c r="N23" i="1"/>
  <c r="N11" i="1"/>
  <c r="N134" i="1"/>
  <c r="N95" i="1"/>
  <c r="N83" i="1"/>
  <c r="N130" i="1"/>
  <c r="N118" i="1"/>
  <c r="N106" i="1"/>
  <c r="N94" i="1"/>
  <c r="N82" i="1"/>
  <c r="N70" i="1"/>
  <c r="N58" i="1"/>
  <c r="N46" i="1"/>
  <c r="N34" i="1"/>
  <c r="N22" i="1"/>
  <c r="N10" i="1"/>
  <c r="N129" i="1"/>
  <c r="N117" i="1"/>
  <c r="N105" i="1"/>
  <c r="N93" i="1"/>
  <c r="N81" i="1"/>
  <c r="N69" i="1"/>
  <c r="N57" i="1"/>
  <c r="N45" i="1"/>
  <c r="N33" i="1"/>
  <c r="N21" i="1"/>
  <c r="N9" i="1"/>
  <c r="N128" i="1"/>
  <c r="N116" i="1"/>
  <c r="N104" i="1"/>
  <c r="N92" i="1"/>
  <c r="N80" i="1"/>
  <c r="N68" i="1"/>
  <c r="N56" i="1"/>
  <c r="N44" i="1"/>
  <c r="N32" i="1"/>
  <c r="N20" i="1"/>
  <c r="N8" i="1"/>
  <c r="N127" i="1"/>
  <c r="N115" i="1"/>
  <c r="N103" i="1"/>
  <c r="N91" i="1"/>
  <c r="N79" i="1"/>
  <c r="N67" i="1"/>
  <c r="N55" i="1"/>
  <c r="N43" i="1"/>
  <c r="N31" i="1"/>
  <c r="N19" i="1"/>
  <c r="N7" i="1"/>
  <c r="N126" i="1"/>
  <c r="N114" i="1"/>
  <c r="N102" i="1"/>
  <c r="N90" i="1"/>
  <c r="N78" i="1"/>
  <c r="N66" i="1"/>
  <c r="N54" i="1"/>
  <c r="N42" i="1"/>
  <c r="N30" i="1"/>
  <c r="N18" i="1"/>
  <c r="N6" i="1"/>
  <c r="N125" i="1"/>
  <c r="N113" i="1"/>
  <c r="N101" i="1"/>
  <c r="N89" i="1"/>
  <c r="N77" i="1"/>
  <c r="N65" i="1"/>
  <c r="N53" i="1"/>
  <c r="N41" i="1"/>
  <c r="N29" i="1"/>
  <c r="N17" i="1"/>
  <c r="N5" i="1"/>
  <c r="N136" i="1"/>
  <c r="N124" i="1"/>
  <c r="N112" i="1"/>
  <c r="N100" i="1"/>
  <c r="N88" i="1"/>
  <c r="N76" i="1"/>
  <c r="N64" i="1"/>
  <c r="N52" i="1"/>
  <c r="N40" i="1"/>
  <c r="N28" i="1"/>
  <c r="N16" i="1"/>
  <c r="N4" i="1"/>
  <c r="N135" i="1"/>
  <c r="N123" i="1"/>
  <c r="N111" i="1"/>
  <c r="N99" i="1"/>
  <c r="N87" i="1"/>
  <c r="N75" i="1"/>
  <c r="N63" i="1"/>
  <c r="N51" i="1"/>
  <c r="N39" i="1"/>
  <c r="N27" i="1"/>
  <c r="N15" i="1"/>
  <c r="N3" i="1"/>
  <c r="K137" i="1"/>
  <c r="G137" i="1"/>
  <c r="F137" i="1"/>
  <c r="J137" i="1" l="1"/>
  <c r="N137" i="1"/>
</calcChain>
</file>

<file path=xl/sharedStrings.xml><?xml version="1.0" encoding="utf-8"?>
<sst xmlns="http://schemas.openxmlformats.org/spreadsheetml/2006/main" count="3960" uniqueCount="493">
  <si>
    <t>Y-tunnus</t>
  </si>
  <si>
    <t>Koulutuksen järjestäjä</t>
  </si>
  <si>
    <t>Maakunta</t>
  </si>
  <si>
    <t>Omistajatyyppi</t>
  </si>
  <si>
    <t>Kieli</t>
  </si>
  <si>
    <t>Tavoitteellisten opiskelijavuosien määrä 2024</t>
  </si>
  <si>
    <t>Toteutuneiden opiskelijavuosien määrä 2024</t>
  </si>
  <si>
    <t>Toteutuneiden opiskelijavuosien määrä, perustutkinnot 2024</t>
  </si>
  <si>
    <t>Toteutuneiden opiskelijavuosien määrä, ammatti- ja erikoisammattitutkinnot 2024</t>
  </si>
  <si>
    <t>Toteutuneiden opiskelijavuosien määrä suhteessa tavoitteellisten opiskelijavuosien määrään 2024</t>
  </si>
  <si>
    <t>Toteutuneiden osaamispisteiden määrä yhteensä 2024</t>
  </si>
  <si>
    <t>Toteutuneiden osaamispisteiden määrä perustutkinnot 2024</t>
  </si>
  <si>
    <t>Toteutuneiden osaamispisteiden määrä ammatti- ja erikoisammattitutkinnot 2024</t>
  </si>
  <si>
    <t>Osaamispisteiden määrä suhteessa toteutuneisiin opiskelijavuosiin yhteensä 2024</t>
  </si>
  <si>
    <t>Osaamispisteiden määrä suhteessa toteutuneisiin opiskelijavuosiin, perustutkinnot 2024</t>
  </si>
  <si>
    <t>Osaamispisteiden määrä suhteessa toteutuneisiin opiskelijavuosiin, ammatti- ja erikoisammattitutkinnot 2024</t>
  </si>
  <si>
    <t>3008326-5</t>
  </si>
  <si>
    <t>AEL-Amiedu Oy</t>
  </si>
  <si>
    <t>Uusimaa</t>
  </si>
  <si>
    <t>yksityinen</t>
  </si>
  <si>
    <t>suomi</t>
  </si>
  <si>
    <t>0155402-1</t>
  </si>
  <si>
    <t>Ahlmanin koulun Säätiö sr</t>
  </si>
  <si>
    <t>Pirkanmaa</t>
  </si>
  <si>
    <t>0150951-1</t>
  </si>
  <si>
    <t>Aitoon Emäntäkoulu Oy</t>
  </si>
  <si>
    <t>3240571-5</t>
  </si>
  <si>
    <t>Ammattiopisto Luovi Oy</t>
  </si>
  <si>
    <t>2811092-2</t>
  </si>
  <si>
    <t>Ammattiopisto Spesia Oy</t>
  </si>
  <si>
    <t>0211060-9</t>
  </si>
  <si>
    <t>AVA-instituutin Kannatusyhdistys ry</t>
  </si>
  <si>
    <t>2064886-7</t>
  </si>
  <si>
    <t>Axxell Utbildning Ab</t>
  </si>
  <si>
    <t>ruotsi</t>
  </si>
  <si>
    <t>2918298-7</t>
  </si>
  <si>
    <t>Careeria Oy</t>
  </si>
  <si>
    <t>suomi ja ruotsi</t>
  </si>
  <si>
    <t>2189108-4</t>
  </si>
  <si>
    <t>Cimson Koulutuspalvelut Oy</t>
  </si>
  <si>
    <t>0502454-6</t>
  </si>
  <si>
    <t>Espoon seudun koulutuskuntayhtymä Omnia</t>
  </si>
  <si>
    <t>kuntayhtymä</t>
  </si>
  <si>
    <t>1027740-9</t>
  </si>
  <si>
    <t>Etelä-Karjalan Koulutuskuntayhtymä</t>
  </si>
  <si>
    <t>Etelä-Karjala</t>
  </si>
  <si>
    <t>2249317-6</t>
  </si>
  <si>
    <t>Etelä-Savon Koulutus Oy</t>
  </si>
  <si>
    <t>Etelä-Savo</t>
  </si>
  <si>
    <t>0203717-3</t>
  </si>
  <si>
    <t>Eurajoen kristillisen opiston kannatusyhdistys r.y.</t>
  </si>
  <si>
    <t>Satakunta</t>
  </si>
  <si>
    <t>2767840-1</t>
  </si>
  <si>
    <t>Fintraffic Lennonvarmistus Oy</t>
  </si>
  <si>
    <t>2334857-9</t>
  </si>
  <si>
    <t>Folkhälsan Utbildning Ab</t>
  </si>
  <si>
    <t>0209492-8</t>
  </si>
  <si>
    <t>Fria Kristliga Folkhögskolföreningen FKF rf</t>
  </si>
  <si>
    <t>Pohjanmaa</t>
  </si>
  <si>
    <t>0734567-7</t>
  </si>
  <si>
    <t>Fysikaalinen hoitolaitos Arcus Lumio &amp; Pirttimaa</t>
  </si>
  <si>
    <t>0209770-7</t>
  </si>
  <si>
    <t>Haapaveden Opiston Kannatusyhdistys ry</t>
  </si>
  <si>
    <t>Pohjois-Pohjanmaa</t>
  </si>
  <si>
    <t>1055483-2</t>
  </si>
  <si>
    <t>Harjun Oppimiskeskus Oy</t>
  </si>
  <si>
    <t>Kymenlaakso</t>
  </si>
  <si>
    <t>1778388-1</t>
  </si>
  <si>
    <t>Haus Kehittämiskeskus Oy</t>
  </si>
  <si>
    <t>0201256-6</t>
  </si>
  <si>
    <t>Helsingin kaupunki</t>
  </si>
  <si>
    <t>kunta</t>
  </si>
  <si>
    <t>0201252-3</t>
  </si>
  <si>
    <t>Helsingin Konservatorion Säätiö sr</t>
  </si>
  <si>
    <t>2162576-3</t>
  </si>
  <si>
    <t>Helsinki Business College Oy</t>
  </si>
  <si>
    <t>0934732-6</t>
  </si>
  <si>
    <t>Hevosopisto Oy</t>
  </si>
  <si>
    <t>Kanta-Häme</t>
  </si>
  <si>
    <t>2250205-2</t>
  </si>
  <si>
    <t>Hyria koulutus Oy</t>
  </si>
  <si>
    <t>2627679-3</t>
  </si>
  <si>
    <t>Hämeen ammatti-instituutti Oy</t>
  </si>
  <si>
    <t>0207329-7</t>
  </si>
  <si>
    <t>Itä-Karjalan Kansanopistoseura ry</t>
  </si>
  <si>
    <t>0207390-8</t>
  </si>
  <si>
    <t>Itä-Savon koulutuskuntayhtymä</t>
  </si>
  <si>
    <t>0167924-6</t>
  </si>
  <si>
    <t>Itä-Suomen Liikuntaopisto Oy</t>
  </si>
  <si>
    <t>Pohjois-Karjala</t>
  </si>
  <si>
    <t>0242746-2</t>
  </si>
  <si>
    <t>Joensuun kaupunki</t>
  </si>
  <si>
    <t>0210010-1</t>
  </si>
  <si>
    <t>Jokilaaksojen koulutuskuntayhtymä</t>
  </si>
  <si>
    <t>1637771-8</t>
  </si>
  <si>
    <t>Jollas-Opisto Oy</t>
  </si>
  <si>
    <t>0208201-1</t>
  </si>
  <si>
    <t>Jyväskylän koulutuskuntayhtymä Gradia</t>
  </si>
  <si>
    <t>Keski-Suomi</t>
  </si>
  <si>
    <t>1605076-6</t>
  </si>
  <si>
    <t>Jyväskylän kristillisen opiston säätiö sr</t>
  </si>
  <si>
    <t>0942165-3</t>
  </si>
  <si>
    <t>Jyväskylän Talouskouluyhdistys r.y.</t>
  </si>
  <si>
    <t>1807931-9</t>
  </si>
  <si>
    <t>Järviseudun Koulutuskuntayhtymä</t>
  </si>
  <si>
    <t>Etelä-Pohjanmaa</t>
  </si>
  <si>
    <t>0214958-9</t>
  </si>
  <si>
    <t>Kajaanin kaupunki</t>
  </si>
  <si>
    <t>Kainuu</t>
  </si>
  <si>
    <t>0209892-9</t>
  </si>
  <si>
    <t>Kalajoen Kristillisen Opiston Kannatusyhdistys ry</t>
  </si>
  <si>
    <t>0213977-8</t>
  </si>
  <si>
    <t>Kanneljärven Kansanopiston Kannatusyhdistys r.y.</t>
  </si>
  <si>
    <t>0213502-1</t>
  </si>
  <si>
    <t>Kansan Sivistystyön Liitto KSL ry</t>
  </si>
  <si>
    <t>0208362-0</t>
  </si>
  <si>
    <t>Karstulan Evankelisen Kansanopiston Kannatusyhdistys ry</t>
  </si>
  <si>
    <t>0101304-9</t>
  </si>
  <si>
    <t>Kellosepäntaidon Edistämissäätiö sr</t>
  </si>
  <si>
    <t>2109309-0</t>
  </si>
  <si>
    <t>Kemi-Tornionlaakson koulutuskuntayhtymä Lappia</t>
  </si>
  <si>
    <t>Lappi</t>
  </si>
  <si>
    <t>1943518-6</t>
  </si>
  <si>
    <t>Keski-Pohjanmaan Konservatorion Kannatusyhdistys ry</t>
  </si>
  <si>
    <t>Keski-Pohjanmaa</t>
  </si>
  <si>
    <t>0208916-8</t>
  </si>
  <si>
    <t>Keski-Pohjanmaan Koulutusyhtymä</t>
  </si>
  <si>
    <t>0213834-5</t>
  </si>
  <si>
    <t>Keski-Uudenmaan koulutuskuntayhtymä</t>
  </si>
  <si>
    <t>0774302-6</t>
  </si>
  <si>
    <t>Kiinteistöalan Koulutussäätiö sr</t>
  </si>
  <si>
    <t>0147520-0</t>
  </si>
  <si>
    <t>Kiipulasäätiö sr</t>
  </si>
  <si>
    <t>0215281-7</t>
  </si>
  <si>
    <t>Kirkkopalvelut ry</t>
  </si>
  <si>
    <t>0207572-7</t>
  </si>
  <si>
    <t>Kiteen Evankelisen Kansanopiston kannatusyhdistys ry</t>
  </si>
  <si>
    <t>3250102-9</t>
  </si>
  <si>
    <t>Kolmen kampuksen urheiluopisto oy</t>
  </si>
  <si>
    <t>1904292-1</t>
  </si>
  <si>
    <t>KONE Hissit Oy</t>
  </si>
  <si>
    <t>0536496-2</t>
  </si>
  <si>
    <t>Korpisaaren Säätiö sr</t>
  </si>
  <si>
    <t>1958694-5</t>
  </si>
  <si>
    <t>Kotkan-Haminan seudun koulutuskuntayhtymä</t>
  </si>
  <si>
    <t>0993644-6</t>
  </si>
  <si>
    <t>Koulutuskeskus Salpaus -kuntayhtymä</t>
  </si>
  <si>
    <t>Päijät-Häme</t>
  </si>
  <si>
    <t>0210287-9</t>
  </si>
  <si>
    <t>Koulutuskuntayhtymä Brahe</t>
  </si>
  <si>
    <t>0992445-3</t>
  </si>
  <si>
    <t>Koulutuskuntayhtymä OSAO</t>
  </si>
  <si>
    <t>0205303-4</t>
  </si>
  <si>
    <t>Koulutuskuntayhtymä Tavastia</t>
  </si>
  <si>
    <t>3213129-1</t>
  </si>
  <si>
    <t>Kouvolan Ammattiopisto Oy</t>
  </si>
  <si>
    <t>0832600-5</t>
  </si>
  <si>
    <t>KSAK Oy</t>
  </si>
  <si>
    <t>0207862-9</t>
  </si>
  <si>
    <t>Kuopion konservatorion kannatusyhdistys r.y.</t>
  </si>
  <si>
    <t>Pohjois-Savo</t>
  </si>
  <si>
    <t>0207872-5</t>
  </si>
  <si>
    <t>Kuopion Talouskoulun Kannatusyhdistys ry</t>
  </si>
  <si>
    <t>0180124-8</t>
  </si>
  <si>
    <t>Kuortaneen Urheiluopistosäätiö sr</t>
  </si>
  <si>
    <t>0209021-4</t>
  </si>
  <si>
    <t>Kvarnen samkommun</t>
  </si>
  <si>
    <t>0200004-7</t>
  </si>
  <si>
    <t>Laajasalon opiston säätiö sr</t>
  </si>
  <si>
    <t>0149666-9</t>
  </si>
  <si>
    <t>Lahden kansanopiston säätiö sr</t>
  </si>
  <si>
    <t>0149057-4</t>
  </si>
  <si>
    <t>Lahden Konservatorio Oy</t>
  </si>
  <si>
    <t>0201375-3</t>
  </si>
  <si>
    <t>Live-säätiö sr</t>
  </si>
  <si>
    <t>0626288-8</t>
  </si>
  <si>
    <t>Lounais-Hämeen koulutuskuntayhtymä</t>
  </si>
  <si>
    <t>0204023-3</t>
  </si>
  <si>
    <t>Lounais-Suomen koulutuskuntayhtymä</t>
  </si>
  <si>
    <t>Varsinais-Suomi</t>
  </si>
  <si>
    <t>0203167-9</t>
  </si>
  <si>
    <t>Luksia, Länsi-Uudenmaan koulutuskuntayhtymä</t>
  </si>
  <si>
    <t>2245018-4</t>
  </si>
  <si>
    <t>Länsirannikon Koulutus Oy</t>
  </si>
  <si>
    <t>0222804-1</t>
  </si>
  <si>
    <t>Maalariammattikoulun Kannatusyhdistys r.y.</t>
  </si>
  <si>
    <t>2460281-5</t>
  </si>
  <si>
    <t>Management Institute of Finland MIF Oy</t>
  </si>
  <si>
    <t>0187711-1</t>
  </si>
  <si>
    <t>Marttayhdistysten liitto ry</t>
  </si>
  <si>
    <t>0503417-0</t>
  </si>
  <si>
    <t>Mercuria kauppaoppilaitos Oy</t>
  </si>
  <si>
    <t>0772017-4</t>
  </si>
  <si>
    <t>Meyer Turku Oy</t>
  </si>
  <si>
    <t>0796234-1</t>
  </si>
  <si>
    <t>Optima samkommun</t>
  </si>
  <si>
    <t>0187690-1</t>
  </si>
  <si>
    <t>Oulun kaupunki</t>
  </si>
  <si>
    <t>0365121-2</t>
  </si>
  <si>
    <t>Paasikiviopistoyhdistys r.y.</t>
  </si>
  <si>
    <t>0153158-3</t>
  </si>
  <si>
    <t>Palloilu Säätiö sr</t>
  </si>
  <si>
    <t>0823246-3</t>
  </si>
  <si>
    <t>Peimarin koulutuskuntayhtymä</t>
  </si>
  <si>
    <t>2734201-9</t>
  </si>
  <si>
    <t>Perho Liiketalousopisto Oy</t>
  </si>
  <si>
    <t>0193507-8</t>
  </si>
  <si>
    <t>Peräpohjolan Kansanopiston Kannatusyhdistys ry</t>
  </si>
  <si>
    <t>0212371-7</t>
  </si>
  <si>
    <t>Pohjois-Karjalan Koulutuskuntayhtymä</t>
  </si>
  <si>
    <t>0280690-5</t>
  </si>
  <si>
    <t>Pohjois-Satakunnan kansanopiston kannatusyhdistys ry</t>
  </si>
  <si>
    <t>0214822-8</t>
  </si>
  <si>
    <t>Pohjois-Savon Kansanopistoseura r.y.</t>
  </si>
  <si>
    <t>0828475-7</t>
  </si>
  <si>
    <t>Pohjois-Suomen Koulutuskeskussäätiö sr</t>
  </si>
  <si>
    <t>0908429-8</t>
  </si>
  <si>
    <t>Pop &amp; Jazz Konservatorion Säätiö sr</t>
  </si>
  <si>
    <t>0207972-8</t>
  </si>
  <si>
    <t>Portaanpää ry</t>
  </si>
  <si>
    <t>0189373-6</t>
  </si>
  <si>
    <t>Raahen Porvari- ja Kauppakoulurahasto sr</t>
  </si>
  <si>
    <t>0204427-7</t>
  </si>
  <si>
    <t>Raision Seudun Koulutuskuntayhtymä</t>
  </si>
  <si>
    <t>0215303-5</t>
  </si>
  <si>
    <t>Rakennusteollisuus RT ry</t>
  </si>
  <si>
    <t>0201689-0</t>
  </si>
  <si>
    <t>Rastor-instituutti ry</t>
  </si>
  <si>
    <t>0195258-0</t>
  </si>
  <si>
    <t>Raudaskylän Kristillinen Opisto ry</t>
  </si>
  <si>
    <t>0210668-5</t>
  </si>
  <si>
    <t>Rovalan Setlementti ry</t>
  </si>
  <si>
    <t>0973110-9</t>
  </si>
  <si>
    <t>Rovaniemen Koulutuskuntayhtymä</t>
  </si>
  <si>
    <t>0244767-4</t>
  </si>
  <si>
    <t>Saamelaisalueen Koulutuskeskus</t>
  </si>
  <si>
    <t>suomi ja saame</t>
  </si>
  <si>
    <t>ei määritelty</t>
  </si>
  <si>
    <t>0139545-4</t>
  </si>
  <si>
    <t>Salon Seudun Koulutuskuntayhtymä</t>
  </si>
  <si>
    <t>0204964-1</t>
  </si>
  <si>
    <t>SASKY koulutuskuntayhtymä</t>
  </si>
  <si>
    <t>0203929-1</t>
  </si>
  <si>
    <t>Satakunnan koulutuskuntayhtymä</t>
  </si>
  <si>
    <t>1852679-9</t>
  </si>
  <si>
    <t>Savon Koulutuskuntayhtymä</t>
  </si>
  <si>
    <t>1007629-5</t>
  </si>
  <si>
    <t>Seinäjoen koulutuskuntayhtymä</t>
  </si>
  <si>
    <t>2756786-7</t>
  </si>
  <si>
    <t>Suomen Diakoniaopisto - SDO Oy</t>
  </si>
  <si>
    <t>1728925-0</t>
  </si>
  <si>
    <t>Suomen Ilmailuopisto Oy</t>
  </si>
  <si>
    <t>0116936-9</t>
  </si>
  <si>
    <t>Suomen kansallisooppera ja -baletti sr</t>
  </si>
  <si>
    <t>0242525-6</t>
  </si>
  <si>
    <t>Suomen Luterilainen Evankeliumiyhdistys ry</t>
  </si>
  <si>
    <t>0207230-7</t>
  </si>
  <si>
    <t>Suomen Nuoriso-opiston Kannatusyhdistys ry</t>
  </si>
  <si>
    <t>0202512-1</t>
  </si>
  <si>
    <t>Suomen Urheiluopiston Kannatusosakeyhtiö</t>
  </si>
  <si>
    <t>0681365-1</t>
  </si>
  <si>
    <t>Suomen ympäristöopisto SYKLI Oy</t>
  </si>
  <si>
    <t>0208850-1</t>
  </si>
  <si>
    <t>Suomen Yrittäjäopisto Oy</t>
  </si>
  <si>
    <t>0973712-1</t>
  </si>
  <si>
    <t>Suupohjan koulutus- ja työllisyyskuntayhtymä</t>
  </si>
  <si>
    <t>1648362-5</t>
  </si>
  <si>
    <t>Svenska Framtidsskolan i Helsingforsregionen Ab</t>
  </si>
  <si>
    <t>0988182-8</t>
  </si>
  <si>
    <t>Svenska Österbottens förbund för Utbildning och Kultur</t>
  </si>
  <si>
    <t>0155651-0</t>
  </si>
  <si>
    <t>Tampereen Aikuiskoulutussäätiö sr</t>
  </si>
  <si>
    <t>0211675-2</t>
  </si>
  <si>
    <t>Tampereen kaupunki</t>
  </si>
  <si>
    <t>0206148-0</t>
  </si>
  <si>
    <t>Tampereen Musiikkiopiston Säätiö sr</t>
  </si>
  <si>
    <t>0166930-4</t>
  </si>
  <si>
    <t>Tanhuvaaran Säätiö sr</t>
  </si>
  <si>
    <t>0172730-8</t>
  </si>
  <si>
    <t>Tohtori Matthias Ingmanin säätiö sr</t>
  </si>
  <si>
    <t>1577184-4</t>
  </si>
  <si>
    <t>Traffica Oy</t>
  </si>
  <si>
    <t>0142247-5</t>
  </si>
  <si>
    <t>Turun Aikuiskoulutussäätiö sr</t>
  </si>
  <si>
    <t>0276652-8</t>
  </si>
  <si>
    <t>Turun Ammattiopistosäätiö sr</t>
  </si>
  <si>
    <t>0204819-8</t>
  </si>
  <si>
    <t>Turun kaupunki</t>
  </si>
  <si>
    <t>2962876-6</t>
  </si>
  <si>
    <t>Turun konservatorio Oy</t>
  </si>
  <si>
    <t>0915313-4</t>
  </si>
  <si>
    <t>Turun kristillisen opiston säätiö sr</t>
  </si>
  <si>
    <t>0871305-6</t>
  </si>
  <si>
    <t>TYA-oppilaitos Oy</t>
  </si>
  <si>
    <t>0202496-2</t>
  </si>
  <si>
    <t>Työtehoseura ry</t>
  </si>
  <si>
    <t>0209602-6</t>
  </si>
  <si>
    <t>Vaasan kaupunki</t>
  </si>
  <si>
    <t>0206289-7</t>
  </si>
  <si>
    <t>Valkeakosken seudun koulutuskuntayhtymä</t>
  </si>
  <si>
    <t>0163408-0</t>
  </si>
  <si>
    <t>Valkealan Kristillisen Kansanopiston Kannatusyhdistys r.y.</t>
  </si>
  <si>
    <t>0124610-9</t>
  </si>
  <si>
    <t>Vantaan kaupunki</t>
  </si>
  <si>
    <t>0155689-5</t>
  </si>
  <si>
    <t>Varalan Säätiö sr</t>
  </si>
  <si>
    <t>0214765-5</t>
  </si>
  <si>
    <t>Ylä-Savon koulutuskuntayhtymä</t>
  </si>
  <si>
    <t>0208589-6</t>
  </si>
  <si>
    <t>Äänekosken Ammatillisen Koulutuksen kuntayhtymä</t>
  </si>
  <si>
    <t>Summa</t>
  </si>
  <si>
    <t>Mukana koulutuksen järjestäjät, joilla järjestämislupa 1.1.2025.</t>
  </si>
  <si>
    <t>Tiedot haettu reaaliaikaisesti päivittyviltä Vipunen-raporteilta 10.3.2025.</t>
  </si>
  <si>
    <t>https://vipunen.fi/fi-fi/_layouts/15/xlviewer.aspx?id=/fi-fi/Raportit/Ammatillinen%20koulutus%20-%20rahoitusperusteet%20ja%20kustannukset%20-%20opiskelijavuodet%20-%20rahoitusperuste%20live.xlsb</t>
  </si>
  <si>
    <t>https://vipunen.fi/fi-fi/_layouts/15/xlviewer.aspx?id=/fi-fi/Raportit/Ammatillinen%20koulutus%20-%20rahoitusperusteet%20ja%20kustannukset%20-%20tutkinnot%20ja%20tutkinnon%20osat%20-%20rahoitusperuste%20live.xlsb</t>
  </si>
  <si>
    <t>Vuonna 2021 koulutuksen aloittaneet opiskelijat, tilanne kolme vuotta koulutuksen aloittamisesta</t>
  </si>
  <si>
    <t/>
  </si>
  <si>
    <t>Tavoitteena koko tutkinto</t>
  </si>
  <si>
    <t>Tavoitteena tutkinnon osa/osia</t>
  </si>
  <si>
    <t>Koko tutkinto</t>
  </si>
  <si>
    <t>Koko tutkinto opiskelijamäärä</t>
  </si>
  <si>
    <t>Tutkinnon osa/osia</t>
  </si>
  <si>
    <t>Tutkinnon osa/osia opiskelijamäärä</t>
  </si>
  <si>
    <t>Yhteensä</t>
  </si>
  <si>
    <t>Valmistunut alkuperäisestä koko tutkinnosta</t>
  </si>
  <si>
    <t>Valmistunut toisesta amm. koko tutkinnosta</t>
  </si>
  <si>
    <t>Jatkaa alkuperäisessä koko tutkinnossa</t>
  </si>
  <si>
    <t>Jatkaa toisessa amm. koko tutkinnossa</t>
  </si>
  <si>
    <t>Valmistunut amm. tutkinnon osan/osien koulutuksesta</t>
  </si>
  <si>
    <t>Jatkaa amm. tutkinnon osan/osien koulutuksessa</t>
  </si>
  <si>
    <t>Valmistunut amm. valmentavasta koulutuksesta</t>
  </si>
  <si>
    <t>Jatkaa amm. valmentavassa koulutuksessa</t>
  </si>
  <si>
    <t>Jatkaa muussa ammatillisessa koulutuksessa</t>
  </si>
  <si>
    <t>Keskeyttänyt ammatillisen koulutuksen</t>
  </si>
  <si>
    <t>Tutkinnon suorittaneiden osuus</t>
  </si>
  <si>
    <t>Ammatillisen koulutuksen keskeyttäneiden osuus</t>
  </si>
  <si>
    <t>Tutkinnonosa-koulutuksesta valmistuneiden osuus</t>
  </si>
  <si>
    <t>1-4</t>
  </si>
  <si>
    <t>Ava-Instituutin kannatusyhdistys ry</t>
  </si>
  <si>
    <t>Haapaveden Opiston kannatusyhdistys ry</t>
  </si>
  <si>
    <t>Kalajoen Kristillisen Opiston kannatusyhdistys ry</t>
  </si>
  <si>
    <t>Karstulan Evankelisen Kansanopiston kannatusyhdistys ry</t>
  </si>
  <si>
    <t>0128756-8</t>
  </si>
  <si>
    <t>Kisakalliosäätiö sr</t>
  </si>
  <si>
    <t>0858476-8</t>
  </si>
  <si>
    <t>Kisakeskussäätiö sr</t>
  </si>
  <si>
    <t>0161067-9</t>
  </si>
  <si>
    <t>Kouvolan Aikuiskoulutussäätiö sr</t>
  </si>
  <si>
    <t>0161075-9</t>
  </si>
  <si>
    <t>Kouvolan kaupunki</t>
  </si>
  <si>
    <t>Kuopion Konservatorion kannatusyhdistys r.y.</t>
  </si>
  <si>
    <t>Kuopion Talouskoulun kannatusyhdistys r.y.</t>
  </si>
  <si>
    <t>Maalariammattikoulun kannatusyhdistys r.y.</t>
  </si>
  <si>
    <t>0882817-9</t>
  </si>
  <si>
    <t>Palkansaajien koulutussäätiö sr</t>
  </si>
  <si>
    <t>Peräpohjolan Kansanopiston kannatusyhdistys ry</t>
  </si>
  <si>
    <t>9999999-9</t>
  </si>
  <si>
    <t>Pohjoiskalotin koulutussäätiö</t>
  </si>
  <si>
    <t>Pohjois-Satakunnan Kansanopiston kannatusyhdistys r.y.</t>
  </si>
  <si>
    <t>Suupohjan koulutus-ja työllisyyskuntayhtymä</t>
  </si>
  <si>
    <t>1019670-5</t>
  </si>
  <si>
    <t>Toyota Auto Finland Oy</t>
  </si>
  <si>
    <t>Työtehoseura ry, ruotsiksi Arbetseffektivitetsföreningen rf</t>
  </si>
  <si>
    <t>Valkealan Kristillisen Kansanopiston kannatusyhdistys r.y.</t>
  </si>
  <si>
    <t>1053500-9</t>
  </si>
  <si>
    <t>Valtakunnallinen valmennus- ja liikuntakeskus Oy</t>
  </si>
  <si>
    <t>Lukumäärät pyöristetään tietosuojauksen vuoksi lähimpään kolmella jaolliseen lukuun. Lukumäärät "1-4" muutettu laskentaa varten arvoksi 3.</t>
  </si>
  <si>
    <t>Järjestäjärakennetta ei ole muutettu nykyhetkeä vastaavaksi.</t>
  </si>
  <si>
    <t>https://vipunen.fi/fi-fi/_layouts/15/xlviewer.aspx?id=/fi-fi/Raportit/Ammatillinen%20koulutus%20-%20opintojen%20kulku%20-%20live%20-%20opintojen%20kulku.xlsb</t>
  </si>
  <si>
    <t>Vuonna 2021 koulutuksen suorittaneiden sijoittuminen vuoden 2022 lopussa</t>
  </si>
  <si>
    <t>Tutkinnon suorittaneet</t>
  </si>
  <si>
    <t>Tutkinnon suorittaneet työllistyneet</t>
  </si>
  <si>
    <t>Tutkinnon suorittaneet jatko-opiskelijat</t>
  </si>
  <si>
    <t>Tutkinnon suorittaneet työllistyneet, %</t>
  </si>
  <si>
    <t>Tutkinnon suorittaneet jatko-opiskelijat, %</t>
  </si>
  <si>
    <t>Tutkinnon suorittaneet työllistyneet ja jatko-opiskelijat, %</t>
  </si>
  <si>
    <t>Tutkinnon osia suorittaneet</t>
  </si>
  <si>
    <t>Tutkinnon osia suorittaneet työllistyneet</t>
  </si>
  <si>
    <t>Tutkinnon osia suorittaneet jatko-opiskelijat</t>
  </si>
  <si>
    <t>Tutkinnon osia suorittaneet työllistyneet, %</t>
  </si>
  <si>
    <t>Tutkinnon osia suorittaneet jatko-opiskelijat, %</t>
  </si>
  <si>
    <t>Tutkinnon osia suorittaneet työllistyneet ja jatko-opiskelijat, %</t>
  </si>
  <si>
    <t>Mukana koulutuksen järjestäjät, joilla järjestämislupa 1.1.2025 pl. koulutuksen järjestäjät, joilla ei tutkintoja tai tutkinnon osia suorittaneita opiskelijoita sekä Saamelaisalueen koulutuskeskus.</t>
  </si>
  <si>
    <t>https://vipunen.fi/fi-fi/_layouts/15/xlviewer.aspx?id=/fi-fi/Raportit/Rahoitusperusteraportti%20(ty%C3%B6llistyneet%20ja%20jatko-opiskelijat)%20uusi.xlsb</t>
  </si>
  <si>
    <t>Sijoittumistieto on saatavilla koulutusnimikkeittäin (tutkinnoittain) erilliseltä raportilta:</t>
  </si>
  <si>
    <t>https://vipunen.fi/fi-fi/_layouts/15/xlviewer.aspx?id=/fi-fi/Raportit/Ammatillinen%20koulutus%20-%20ty%C3%B6llistyminen%20ja%20jatko-opinnot%20-%20koulutuksen%20j%C3%A4rjest%C3%A4j%C3%A4.xlsb</t>
  </si>
  <si>
    <t>Työllistyminen osaamisen hankkimistavoittain (vain oppisopimuskoulutus)</t>
  </si>
  <si>
    <t>Tutkinnon suorittaneet 2021, tutkinto suoritettu oppisopimuskoulutuksena</t>
  </si>
  <si>
    <t>Päätoimiset työlliset vuoden 2022 lopussa, tutkinto suoritettu oppisopimuskoulutuksena</t>
  </si>
  <si>
    <t>Päätoimiset työlliset vuoden 2022 lopussa, tutkinto suoritettu oppisopimuskoulutuksena, %</t>
  </si>
  <si>
    <t>Tutkinnon suorittaneet 2021, tutkinto ei suoritettu oppisopimuskoulutuksena</t>
  </si>
  <si>
    <t>Päätoimiset työlliset vuoden 2022 lopussa, tutkinto ei suoritettu oppisopimuskoulutuksena</t>
  </si>
  <si>
    <t>Päätoimiset työlliset vuoden 2022 lopussa, tutkinto ei suoritettu oppisopimuskoulutuksena, %</t>
  </si>
  <si>
    <t>12 378</t>
  </si>
  <si>
    <t>9 930</t>
  </si>
  <si>
    <t>41 853</t>
  </si>
  <si>
    <t>25 602</t>
  </si>
  <si>
    <t>Kyselyt rahoituskaudella 1.7.2023-30.6.2024</t>
  </si>
  <si>
    <t>Opiskelijapalautteen aloituskysely</t>
  </si>
  <si>
    <t>Opiskelijapalautteen päättökysely / Koko tutkinnon suorittaneet</t>
  </si>
  <si>
    <t>Opiskelijapalautteen päättökysely / Tutkinnon osia suorittaneet</t>
  </si>
  <si>
    <t>Työelämäpalautteen työpaikkaohjaajakysely</t>
  </si>
  <si>
    <t>Työelämäpalautteen työpaikkakysely</t>
  </si>
  <si>
    <t>Kyselyn kohteet (Rahoitus)</t>
  </si>
  <si>
    <t>Vastanneet (Rahoitus)</t>
  </si>
  <si>
    <t>Vastausosuus (Rahoitus)</t>
  </si>
  <si>
    <t>Keskiarvo (Rahoitus)</t>
  </si>
  <si>
    <t>Pisteet (Rahoitus)</t>
  </si>
  <si>
    <t>Mukana koulutuksen järjestäjät, joilla järjestämislupa 1.1.2025 pl. koulutuksen järjestäjät, jotka eivät järjestä tutkintokoulutusta sekä Saamelaisalueen koulutuskeskus.</t>
  </si>
  <si>
    <t>https://vipunen.fi/fi-fi/_layouts/15/xlviewer.aspx?id=/fi-fi/Raportit/Ammatillinen%20koulutus%20-%20opiskelijapalaute%20-%20rahoitusmalli%20-%20vahvistetut%20-%20aloituskysely.xlsb</t>
  </si>
  <si>
    <t>https://vipunen.fi/fi-fi/_layouts/15/xlviewer.aspx?id=/fi-fi/Raportit/Ammatillinen%20koulutus%20-%20opiskelijapalaute%20-%20rahoitusmalli%20-%20vahvistetut%20-%20p%C3%A4%C3%A4tt%C3%B6kysely.xlsb</t>
  </si>
  <si>
    <t>https://vipunen.fi/fi-fi/_layouts/15/xlviewer.aspx?id=/fi-fi/Raportit/Ammatillinen%20koulutus%20-%20rahoitusperusteet%20ja%20kustannukset%20-%20ty%C3%B6el%C3%A4m%C3%A4palaute%20-%20ty%C3%B6paikkaohjaajakysely.xlsb</t>
  </si>
  <si>
    <t>https://vipunen.fi/fi-fi/_layouts/15/xlviewer.aspx?id=/fi-fi/Raportit/Ammatillinen%20koulutus%20-%20rahoitusperusteet%20ja%20kustannukset%20-%20ty%C3%B6el%C3%A4m%C3%A4palaute%20-%20ty%C3%B6paikkakysely.xlsb</t>
  </si>
  <si>
    <t>Esimerkinomaisia nostoja eHOKS-tiedon kattavuudesta siten Vipunen-raporteilla</t>
  </si>
  <si>
    <t>Nimi</t>
  </si>
  <si>
    <t>Uudet opiskelijat 2024</t>
  </si>
  <si>
    <t>HOKSien määrä, joissa koulutuksen alkamisvuosi 2024</t>
  </si>
  <si>
    <t>HOKSien määrä suhteessa uusien opiskelijoiden määrään 2024</t>
  </si>
  <si>
    <t>Tieto puuttuu HOKSista: osaamisen hankkimistapa</t>
  </si>
  <si>
    <t>Tieto puuttuu HOKSista: osaamisen hankkimistapa, %</t>
  </si>
  <si>
    <t>Tieto puuttuu HOKSista: urasuunnitelma</t>
  </si>
  <si>
    <t>Tieto puuttuu HOKSista: urasuunnitelma, %</t>
  </si>
  <si>
    <t>1–4</t>
  </si>
  <si>
    <t>139 080</t>
  </si>
  <si>
    <t>138 999</t>
  </si>
  <si>
    <t>26 103</t>
  </si>
  <si>
    <t>42 081</t>
  </si>
  <si>
    <t>Opiskelijamäärät</t>
  </si>
  <si>
    <t>https://vipunen.fi/fi-fi/_layouts/15/xlviewer.aspx?id=/fi-fi/Raportit/Ammatillinen%20koulutus%20-%20opiskelijat%20ja%20tutkinnot%20-%20live%20-%20opiskelijat%20ja%20tutkinnot.xlsb</t>
  </si>
  <si>
    <t>eHOKS-tiedot</t>
  </si>
  <si>
    <t>https://vipunen.fi/fi-fi/_layouts/15/xlviewer.aspx?id=/fi-fi/Raportit/Ammatillinen%20koulutus%20-%20osaamisen%20hankkimisen%20seuranta%20-%20ehoks%20-%20opiskelijat.xlsb</t>
  </si>
  <si>
    <t>Opiskelijat, koulutuksen alkamisvuosi 2024</t>
  </si>
  <si>
    <t>Huom. tietosuojauksen vuoksi tehtävät pyöristykset aiheuttavat osin virheitä järjestäjätasolla</t>
  </si>
  <si>
    <t>Aika opiskeluoikeuden alkamisesta HOKSin ensihyväksymiseen (kuukausia)</t>
  </si>
  <si>
    <t>Alle kuukauden sisällä aloittamisesta, %</t>
  </si>
  <si>
    <t>Yli 1 kk mutta alle 3 kk ennen/jälkeen aloittamisesta, %</t>
  </si>
  <si>
    <t>Yli 3 kk ennen/jälkeen aloittamisesta, %</t>
  </si>
  <si>
    <t>2024</t>
  </si>
  <si>
    <t>-73</t>
  </si>
  <si>
    <t>-61</t>
  </si>
  <si>
    <t>-58</t>
  </si>
  <si>
    <t>-55</t>
  </si>
  <si>
    <t>-53</t>
  </si>
  <si>
    <t>-52</t>
  </si>
  <si>
    <t>-51</t>
  </si>
  <si>
    <t>-48</t>
  </si>
  <si>
    <t>-36</t>
  </si>
  <si>
    <t>-30</t>
  </si>
  <si>
    <t>-29</t>
  </si>
  <si>
    <t>-28</t>
  </si>
  <si>
    <t>-27</t>
  </si>
  <si>
    <t>-26</t>
  </si>
  <si>
    <t>-25</t>
  </si>
  <si>
    <t>-24</t>
  </si>
  <si>
    <t>-23</t>
  </si>
  <si>
    <t>-22</t>
  </si>
  <si>
    <t>-21</t>
  </si>
  <si>
    <t>-20</t>
  </si>
  <si>
    <t>-19</t>
  </si>
  <si>
    <t>-18</t>
  </si>
  <si>
    <t>-17</t>
  </si>
  <si>
    <t>-16</t>
  </si>
  <si>
    <t>-15</t>
  </si>
  <si>
    <t>-14</t>
  </si>
  <si>
    <t>-13</t>
  </si>
  <si>
    <t>-12</t>
  </si>
  <si>
    <t>-11</t>
  </si>
  <si>
    <t>-10</t>
  </si>
  <si>
    <t>-9</t>
  </si>
  <si>
    <t>-8</t>
  </si>
  <si>
    <t>-7</t>
  </si>
  <si>
    <t>-6</t>
  </si>
  <si>
    <t>-5</t>
  </si>
  <si>
    <t>-4</t>
  </si>
  <si>
    <t>-3</t>
  </si>
  <si>
    <t>-2</t>
  </si>
  <si>
    <t>-1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</si>
  <si>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</si>
  <si>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</si>
  <si>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</si>
  <si>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</si>
  <si>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</si>
  <si>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</si>
  <si>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</si>
  <si>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</si>
  <si>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</si>
  <si>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</si>
  <si>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</si>
  <si>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</si>
  <si>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</si>
  <si>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</si>
  <si>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16</t>
  </si>
  <si>
    <t>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</si>
</sst>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sz val="8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9" fontId="3" fillId="0" borderId="0" xfId="1" applyFont="1"/>
    <xf numFmtId="9" fontId="3" fillId="0" borderId="0" xfId="0" applyNumberFormat="1" applyFont="1"/>
    <xf numFmtId="3" fontId="0" fillId="0" borderId="0" xfId="0" applyNumberFormat="1"/>
    <xf numFmtId="4" fontId="0" fillId="0" borderId="0" xfId="0" applyNumberFormat="1"/>
    <xf numFmtId="3" fontId="5" fillId="2" borderId="1" xfId="0" applyNumberFormat="1" applyFont="1" applyFill="1" applyBorder="1" applyAlignment="1">
      <alignment horizontal="right" vertical="center" indent="3"/>
    </xf>
    <xf numFmtId="3" fontId="5" fillId="2" borderId="2" xfId="0" applyNumberFormat="1" applyFont="1" applyFill="1" applyBorder="1" applyAlignment="1">
      <alignment horizontal="right" vertical="center" indent="3"/>
    </xf>
    <xf numFmtId="9" fontId="5" fillId="2" borderId="3" xfId="1" applyFont="1" applyFill="1" applyBorder="1" applyAlignment="1">
      <alignment horizontal="right" vertical="center" indent="3"/>
    </xf>
    <xf numFmtId="3" fontId="5" fillId="2" borderId="3" xfId="0" applyNumberFormat="1" applyFont="1" applyFill="1" applyBorder="1" applyAlignment="1">
      <alignment horizontal="right" vertical="center" indent="3"/>
    </xf>
    <xf numFmtId="3" fontId="5" fillId="2" borderId="4" xfId="0" applyNumberFormat="1" applyFont="1" applyFill="1" applyBorder="1" applyAlignment="1">
      <alignment horizontal="right" vertical="center" indent="3"/>
    </xf>
    <xf numFmtId="0" fontId="5" fillId="2" borderId="3" xfId="0" applyFont="1" applyFill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right" vertical="center" indent="3"/>
    </xf>
    <xf numFmtId="3" fontId="6" fillId="0" borderId="6" xfId="0" applyNumberFormat="1" applyFont="1" applyBorder="1" applyAlignment="1">
      <alignment horizontal="right" vertical="center" indent="3"/>
    </xf>
    <xf numFmtId="9" fontId="6" fillId="0" borderId="0" xfId="1" applyFont="1" applyBorder="1" applyAlignment="1">
      <alignment horizontal="right" vertical="center" indent="3"/>
    </xf>
    <xf numFmtId="3" fontId="6" fillId="0" borderId="0" xfId="0" applyNumberFormat="1" applyFont="1" applyAlignment="1">
      <alignment horizontal="right" vertical="center" indent="3"/>
    </xf>
    <xf numFmtId="0" fontId="6" fillId="0" borderId="0" xfId="0" applyFont="1" applyAlignment="1">
      <alignment horizontal="right" vertical="center" indent="3"/>
    </xf>
    <xf numFmtId="3" fontId="6" fillId="0" borderId="7" xfId="0" applyNumberFormat="1" applyFont="1" applyBorder="1" applyAlignment="1">
      <alignment horizontal="right" vertical="center" indent="3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horizontal="right" vertical="center" indent="3"/>
    </xf>
    <xf numFmtId="0" fontId="6" fillId="0" borderId="7" xfId="0" applyFont="1" applyBorder="1" applyAlignment="1">
      <alignment horizontal="right" vertical="center" indent="3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pivotButton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pivotButton="1" applyFont="1" applyFill="1" applyBorder="1" applyAlignment="1">
      <alignment horizontal="center" vertical="center" wrapText="1"/>
    </xf>
    <xf numFmtId="9" fontId="5" fillId="2" borderId="6" xfId="1" applyFont="1" applyFill="1" applyBorder="1" applyAlignment="1">
      <alignment horizontal="right" vertical="center" indent="3"/>
    </xf>
    <xf numFmtId="9" fontId="5" fillId="2" borderId="0" xfId="1" applyFont="1" applyFill="1" applyBorder="1" applyAlignment="1">
      <alignment horizontal="right" vertical="center" indent="3"/>
    </xf>
    <xf numFmtId="9" fontId="5" fillId="2" borderId="2" xfId="1" applyFont="1" applyFill="1" applyBorder="1" applyAlignment="1">
      <alignment horizontal="right" vertical="center" indent="3"/>
    </xf>
    <xf numFmtId="9" fontId="6" fillId="0" borderId="6" xfId="1" applyFont="1" applyBorder="1" applyAlignment="1">
      <alignment horizontal="right" vertical="center" indent="3"/>
    </xf>
    <xf numFmtId="0" fontId="6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 vertical="center" indent="3"/>
    </xf>
    <xf numFmtId="4" fontId="6" fillId="0" borderId="0" xfId="0" applyNumberFormat="1" applyFont="1" applyAlignment="1">
      <alignment horizontal="right" vertical="center" indent="3"/>
    </xf>
    <xf numFmtId="0" fontId="2" fillId="0" borderId="6" xfId="0" applyFont="1" applyBorder="1" applyAlignment="1">
      <alignment wrapText="1"/>
    </xf>
    <xf numFmtId="9" fontId="3" fillId="0" borderId="6" xfId="1" applyFont="1" applyBorder="1" applyAlignment="1">
      <alignment horizontal="right"/>
    </xf>
    <xf numFmtId="9" fontId="3" fillId="0" borderId="6" xfId="0" applyNumberFormat="1" applyFont="1" applyBorder="1" applyAlignment="1">
      <alignment horizontal="right"/>
    </xf>
    <xf numFmtId="0" fontId="5" fillId="2" borderId="8" xfId="0" pivotButton="1" applyFont="1" applyFill="1" applyBorder="1" applyAlignment="1">
      <alignment horizontal="center" vertical="center" wrapText="1"/>
    </xf>
    <xf numFmtId="0" fontId="5" fillId="2" borderId="12" xfId="0" pivotButton="1" applyFont="1" applyFill="1" applyBorder="1" applyAlignment="1">
      <alignment horizontal="left" vertical="center" wrapText="1"/>
    </xf>
    <xf numFmtId="0" fontId="0" fillId="3" borderId="0" xfId="0" applyFill="1"/>
    <xf numFmtId="0" fontId="7" fillId="0" borderId="0" xfId="0" applyFont="1" applyAlignment="1">
      <alignment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pivotButton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Normaali" xfId="0" builtinId="0"/>
    <cellStyle name="Prosenttia" xfId="1" builtinId="5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3" formatCode="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3" formatCode="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3" formatCode="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3" formatCode="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3" formatCode="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3" formatCode="0\ 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10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3" formatCode="0\ 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3" formatCode="0\ %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3" formatCode="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B7283A-03AB-4CB2-A80C-3E91B6C69961}" name="Taulukko1" displayName="Taulukko1" ref="A2:P137" totalsRowCount="1" headerRowDxfId="73" dataDxfId="72">
  <autoFilter ref="A2:P136" xr:uid="{9BB7283A-03AB-4CB2-A80C-3E91B6C69961}"/>
  <tableColumns count="16">
    <tableColumn id="1" xr3:uid="{138EF06C-2286-429D-857A-D3839274142B}" name="Y-tunnus" totalsRowLabel="Summa" dataDxfId="71" totalsRowDxfId="70"/>
    <tableColumn id="2" xr3:uid="{F399B5A9-B658-4FDB-B883-1E8177467C35}" name="Koulutuksen järjestäjä" totalsRowFunction="count" dataDxfId="69" totalsRowDxfId="68"/>
    <tableColumn id="3" xr3:uid="{F91E2CB0-8CCB-48F2-A0F3-5C912777957B}" name="Maakunta" dataDxfId="67" totalsRowDxfId="66"/>
    <tableColumn id="4" xr3:uid="{5CA4A845-ABD5-42D3-9981-39DD65796F12}" name="Omistajatyyppi" dataDxfId="65" totalsRowDxfId="64"/>
    <tableColumn id="5" xr3:uid="{8CF27040-CECF-4A96-8269-03D5B354556C}" name="Kieli" dataDxfId="63" totalsRowDxfId="62"/>
    <tableColumn id="6" xr3:uid="{8D7DB760-4B58-4105-AE36-43C70336FF75}" name="Tavoitteellisten opiskelijavuosien määrä 2024" totalsRowFunction="sum" dataDxfId="61" totalsRowDxfId="60"/>
    <tableColumn id="7" xr3:uid="{0F61104B-54A6-4859-98B4-704F8D281248}" name="Toteutuneiden opiskelijavuosien määrä 2024" totalsRowFunction="sum" dataDxfId="59" totalsRowDxfId="58"/>
    <tableColumn id="16" xr3:uid="{BE63628B-E0C3-4450-8C2E-B3F0AA7C74BA}" name="Toteutuneiden opiskelijavuosien määrä, perustutkinnot 2024" totalsRowFunction="sum" dataDxfId="57" totalsRowDxfId="56"/>
    <tableColumn id="15" xr3:uid="{51C74DFC-5D76-42C7-ACF0-C920A9A0A2F1}" name="Toteutuneiden opiskelijavuosien määrä, ammatti- ja erikoisammattitutkinnot 2024" totalsRowFunction="sum" dataDxfId="55" totalsRowDxfId="54"/>
    <tableColumn id="9" xr3:uid="{878721B3-A8CC-4160-AA97-4758F3E4257D}" name="Toteutuneiden opiskelijavuosien määrä suhteessa tavoitteellisten opiskelijavuosien määrään 2024" totalsRowFunction="custom" totalsRowDxfId="53" dataCellStyle="Prosenttia">
      <calculatedColumnFormula>IFERROR(Taulukko1[[#This Row],[Toteutuneiden opiskelijavuosien määrä 2024]]/Taulukko1[[#This Row],[Tavoitteellisten opiskelijavuosien määrä 2024]],"")</calculatedColumnFormula>
      <totalsRowFormula>Taulukko1[[#Totals],[Toteutuneiden opiskelijavuosien määrä 2024]]/Taulukko1[[#Totals],[Tavoitteellisten opiskelijavuosien määrä 2024]]</totalsRowFormula>
    </tableColumn>
    <tableColumn id="8" xr3:uid="{A150961E-F989-47F0-BDB7-7481348C0EDB}" name="Toteutuneiden osaamispisteiden määrä yhteensä 2024" totalsRowFunction="sum" dataDxfId="52" totalsRowDxfId="51"/>
    <tableColumn id="12" xr3:uid="{D9FFC436-D1B4-4FDE-A3A0-D847BB0B1180}" name="Toteutuneiden osaamispisteiden määrä perustutkinnot 2024" totalsRowFunction="sum" dataDxfId="50" totalsRowDxfId="49"/>
    <tableColumn id="11" xr3:uid="{F022D04B-F3DD-4E29-B793-CC0E20741275}" name="Toteutuneiden osaamispisteiden määrä ammatti- ja erikoisammattitutkinnot 2024" totalsRowFunction="sum" dataDxfId="48" totalsRowDxfId="47"/>
    <tableColumn id="10" xr3:uid="{734A55E8-0FAD-4E00-B24B-8F7D702DC623}" name="Osaamispisteiden määrä suhteessa toteutuneisiin opiskelijavuosiin yhteensä 2024" totalsRowFunction="custom" totalsRowDxfId="46">
      <calculatedColumnFormula>Taulukko1[[#This Row],[Toteutuneiden osaamispisteiden määrä yhteensä 2024]]/Taulukko1[[#This Row],[Toteutuneiden opiskelijavuosien määrä 2024]]</calculatedColumnFormula>
      <totalsRowFormula>Taulukko1[[#Totals],[Toteutuneiden osaamispisteiden määrä yhteensä 2024]]/Taulukko1[[#Totals],[Toteutuneiden opiskelijavuosien määrä 2024]]</totalsRowFormula>
    </tableColumn>
    <tableColumn id="13" xr3:uid="{A5573251-9482-47F1-B8F2-65351AB7019A}" name="Osaamispisteiden määrä suhteessa toteutuneisiin opiskelijavuosiin, perustutkinnot 2024" totalsRowFunction="custom" totalsRowDxfId="45">
      <calculatedColumnFormula>IFERROR(Taulukko1[[#This Row],[Toteutuneiden osaamispisteiden määrä perustutkinnot 2024]]/Taulukko1[[#This Row],[Toteutuneiden opiskelijavuosien määrä, perustutkinnot 2024]],"")</calculatedColumnFormula>
      <totalsRowFormula>Taulukko1[[#Totals],[Toteutuneiden osaamispisteiden määrä perustutkinnot 2024]]/Taulukko1[[#Totals],[Toteutuneiden opiskelijavuosien määrä, perustutkinnot 2024]]</totalsRowFormula>
    </tableColumn>
    <tableColumn id="14" xr3:uid="{A88D7B58-9F73-4F3E-A086-1DC744DC2938}" name="Osaamispisteiden määrä suhteessa toteutuneisiin opiskelijavuosiin, ammatti- ja erikoisammattitutkinnot 2024" totalsRowFunction="custom" totalsRowDxfId="44">
      <calculatedColumnFormula>IFERROR(Taulukko1[[#This Row],[Toteutuneiden osaamispisteiden määrä ammatti- ja erikoisammattitutkinnot 2024]]/Taulukko1[[#This Row],[Toteutuneiden opiskelijavuosien määrä, ammatti- ja erikoisammattitutkinnot 2024]],"")</calculatedColumnFormula>
      <totalsRowFormula>Taulukko1[[#Totals],[Toteutuneiden osaamispisteiden määrä ammatti- ja erikoisammattitutkinnot 2024]]/Taulukko1[[#Totals],[Toteutuneiden opiskelijavuosien määrä, ammatti- ja erikoisammattitutkinnot 2024]]</totalsRow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75797C-1E18-4C84-9274-E04788B6A8ED}" name="Taulukko14" displayName="Taulukko14" ref="A2:K137" totalsRowCount="1" headerRowDxfId="43" dataDxfId="42">
  <autoFilter ref="A2:K136" xr:uid="{9BB7283A-03AB-4CB2-A80C-3E91B6C69961}"/>
  <tableColumns count="11">
    <tableColumn id="1" xr3:uid="{F12E11C5-7D4E-48AA-B917-C6FE5F689EDE}" name="Y-tunnus" totalsRowLabel="Summa" dataDxfId="41" totalsRowDxfId="40"/>
    <tableColumn id="2" xr3:uid="{CDAEBD85-E242-493E-A7AF-102E1563FE64}" name="Koulutuksen järjestäjä" totalsRowFunction="count" dataDxfId="39" totalsRowDxfId="38"/>
    <tableColumn id="3" xr3:uid="{D1AEF3E4-C773-4A21-9A01-E9A396D53657}" name="Maakunta" dataDxfId="37" totalsRowDxfId="36"/>
    <tableColumn id="4" xr3:uid="{D38DCC08-A2DB-4D8F-A427-6E05A7A9761D}" name="Omistajatyyppi" dataDxfId="35" totalsRowDxfId="34"/>
    <tableColumn id="5" xr3:uid="{788B7988-E8EB-4EBC-9969-0D122E995757}" name="Kieli" dataDxfId="33" totalsRowDxfId="32"/>
    <tableColumn id="6" xr3:uid="{5683255E-FB4D-4D3A-8C4C-6F34CE594BF4}" name="Tutkinnon suorittaneet 2021, tutkinto suoritettu oppisopimuskoulutuksena" totalsRowLabel="12 378" dataDxfId="31" totalsRowDxfId="30"/>
    <tableColumn id="7" xr3:uid="{4DD4675A-C66C-433F-8799-7F64CCA66D46}" name="Päätoimiset työlliset vuoden 2022 lopussa, tutkinto suoritettu oppisopimuskoulutuksena" totalsRowLabel="9 930" dataDxfId="29" totalsRowDxfId="28"/>
    <tableColumn id="16" xr3:uid="{F18E94D4-63CD-4A5E-8B9A-1B5EE1C8B174}" name="Päätoimiset työlliset vuoden 2022 lopussa, tutkinto suoritettu oppisopimuskoulutuksena, %" totalsRowFunction="custom" dataDxfId="27" totalsRowDxfId="26" dataCellStyle="Prosenttia">
      <calculatedColumnFormula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calculatedColumnFormula>
      <totalsRowFormula>Taulukko14[[#Totals],[Päätoimiset työlliset vuoden 2022 lopussa, tutkinto suoritettu oppisopimuskoulutuksena]]/Taulukko14[[#Totals],[Tutkinnon suorittaneet 2021, tutkinto suoritettu oppisopimuskoulutuksena]]</totalsRowFormula>
    </tableColumn>
    <tableColumn id="15" xr3:uid="{6195E22E-051F-43F1-8FD0-46F1F5D51CBF}" name="Tutkinnon suorittaneet 2021, tutkinto ei suoritettu oppisopimuskoulutuksena" totalsRowLabel="41 853" dataDxfId="25" totalsRowDxfId="24"/>
    <tableColumn id="9" xr3:uid="{C0BFB3D7-B88D-4AE1-9A08-CD5DB00B4024}" name="Päätoimiset työlliset vuoden 2022 lopussa, tutkinto ei suoritettu oppisopimuskoulutuksena" totalsRowLabel="25 602" dataDxfId="23" totalsRowDxfId="22" dataCellStyle="Prosenttia"/>
    <tableColumn id="8" xr3:uid="{7A797D35-331C-4C06-A208-78AF50D97AD6}" name="Päätoimiset työlliset vuoden 2022 lopussa, tutkinto ei suoritettu oppisopimuskoulutuksena, %" totalsRowFunction="custom" dataDxfId="21" totalsRowDxfId="20" dataCellStyle="Prosenttia">
      <calculatedColumnFormula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calculatedColumnFormula>
      <totalsRowFormula>Taulukko14[[#Totals],[Päätoimiset työlliset vuoden 2022 lopussa, tutkinto ei suoritettu oppisopimuskoulutuksena]]/Taulukko14[[#Totals],[Tutkinnon suorittaneet 2021, tutkinto ei suoritettu oppisopimuskoulutuksena]]</totalsRow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758D2B-0A9B-43FE-B3C6-F187420F0DEC}" name="Taulukko13" displayName="Taulukko13" ref="A2:I137" totalsRowCount="1" headerRowDxfId="19" dataDxfId="18">
  <autoFilter ref="A2:I136" xr:uid="{9BB7283A-03AB-4CB2-A80C-3E91B6C69961}"/>
  <tableColumns count="9">
    <tableColumn id="1" xr3:uid="{01520B43-0525-4E99-9824-E9DFD98ACD88}" name="Y-tunnus" totalsRowLabel="Summa" dataDxfId="17" totalsRowDxfId="16"/>
    <tableColumn id="2" xr3:uid="{B9752C82-9ECE-4F60-B9EF-0304181A33E7}" name="Nimi" totalsRowFunction="count" dataDxfId="15" totalsRowDxfId="14"/>
    <tableColumn id="6" xr3:uid="{52B786FF-77C9-4FB1-A120-90E520F112CE}" name="Uudet opiskelijat 2024" totalsRowLabel="139 080" dataDxfId="13" totalsRowDxfId="12"/>
    <tableColumn id="7" xr3:uid="{584E0E5D-2A00-4B9D-953B-90036684217F}" name="HOKSien määrä, joissa koulutuksen alkamisvuosi 2024" totalsRowLabel="138 999" dataDxfId="11" totalsRowDxfId="10"/>
    <tableColumn id="16" xr3:uid="{68C6D0D0-CF45-42A2-AF9F-09D781E45059}" name="HOKSien määrä suhteessa uusien opiskelijoiden määrään 2024" totalsRowFunction="custom" dataDxfId="9" totalsRowDxfId="8" dataCellStyle="Prosenttia">
      <calculatedColumnFormula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calculatedColumnFormula>
      <totalsRowFormula>Taulukko13[[#Totals],[HOKSien määrä, joissa koulutuksen alkamisvuosi 2024]]/Taulukko13[[#Totals],[Uudet opiskelijat 2024]]</totalsRowFormula>
    </tableColumn>
    <tableColumn id="15" xr3:uid="{8F848745-9716-49BA-8EDE-331F389B7D03}" name="Tieto puuttuu HOKSista: osaamisen hankkimistapa" totalsRowLabel="26 103" dataDxfId="7" totalsRowDxfId="6"/>
    <tableColumn id="9" xr3:uid="{87DBC4A6-82B4-40B3-972E-91B90E933631}" name="Tieto puuttuu HOKSista: osaamisen hankkimistapa, %" totalsRowFunction="custom" dataDxfId="5" totalsRowDxfId="4" dataCellStyle="Prosenttia">
      <calculatedColumnFormula>IFERROR(IF(Taulukko13[[#This Row],[Tieto puuttuu HOKSista: osaamisen hankkimistapa]]="1-4",3,Taulukko13[[#This Row],[Tieto puuttuu HOKSista: osaamisen hankkimistapa]]/Taulukko13[[#This Row],[HOKSien määrä, joissa koulutuksen alkamisvuosi 2024]]),"")</calculatedColumnFormula>
      <totalsRowFormula>Taulukko13[[#Totals],[Tieto puuttuu HOKSista: osaamisen hankkimistapa]]/Taulukko13[[#Totals],[HOKSien määrä, joissa koulutuksen alkamisvuosi 2024]]</totalsRowFormula>
    </tableColumn>
    <tableColumn id="8" xr3:uid="{5534D788-D5B7-48E3-90EA-1609FAB9A978}" name="Tieto puuttuu HOKSista: urasuunnitelma" totalsRowLabel="42 081" dataDxfId="3" totalsRowDxfId="2"/>
    <tableColumn id="12" xr3:uid="{64FE8722-93DC-4DA5-9004-FC51D078738E}" name="Tieto puuttuu HOKSista: urasuunnitelma, %" totalsRowFunction="custom" dataDxfId="1" totalsRowDxfId="0" dataCellStyle="Prosenttia">
      <calculatedColumnFormula>IFERROR(IF(Taulukko13[[#This Row],[Tieto puuttuu HOKSista: urasuunnitelma]]="1-4",3,Taulukko13[[#This Row],[Tieto puuttuu HOKSista: urasuunnitelma]]/Taulukko13[[#This Row],[HOKSien määrä, joissa koulutuksen alkamisvuosi 2024]]),"")</calculatedColumnFormula>
      <totalsRowFormula>Taulukko13[[#Totals],[Tieto puuttuu HOKSista: urasuunnitelma]]/Taulukko13[[#Totals],[HOKSien määrä, joissa koulutuksen alkamisvuosi 2024]]</totalsRow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AB3D-D295-431E-BFD5-FE161343A359}">
  <dimension ref="A1:P142"/>
  <sheetViews>
    <sheetView workbookViewId="0">
      <pane xSplit="2" ySplit="2" topLeftCell="F91" activePane="bottomRight" state="frozen"/>
      <selection pane="topRight" activeCell="C1" sqref="C1"/>
      <selection pane="bottomLeft" activeCell="A4" sqref="A4"/>
      <selection pane="bottomRight" activeCell="F43" sqref="F43"/>
    </sheetView>
  </sheetViews>
  <sheetFormatPr defaultRowHeight="15" x14ac:dyDescent="0.25"/>
  <cols>
    <col min="1" max="1" width="11.7109375" customWidth="1"/>
    <col min="2" max="2" width="42.140625" customWidth="1"/>
    <col min="3" max="3" width="18.7109375" hidden="1" customWidth="1"/>
    <col min="4" max="4" width="16.28515625" hidden="1" customWidth="1"/>
    <col min="5" max="5" width="13.85546875" hidden="1" customWidth="1"/>
    <col min="6" max="9" width="14.7109375" customWidth="1"/>
    <col min="10" max="10" width="17.28515625" customWidth="1"/>
    <col min="11" max="16" width="14.7109375" customWidth="1"/>
  </cols>
  <sheetData>
    <row r="1" spans="1:16" x14ac:dyDescent="0.25">
      <c r="J1" s="53"/>
      <c r="N1" s="53"/>
      <c r="O1" s="53"/>
      <c r="P1" s="53"/>
    </row>
    <row r="2" spans="1:16" ht="102" customHeight="1" x14ac:dyDescent="0.25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54" t="s">
        <v>9</v>
      </c>
      <c r="K2" s="54" t="s">
        <v>10</v>
      </c>
      <c r="L2" s="54" t="s">
        <v>11</v>
      </c>
      <c r="M2" s="54" t="s">
        <v>12</v>
      </c>
      <c r="N2" s="54" t="s">
        <v>13</v>
      </c>
      <c r="O2" s="54" t="s">
        <v>14</v>
      </c>
      <c r="P2" s="54" t="s">
        <v>15</v>
      </c>
    </row>
    <row r="3" spans="1:16" x14ac:dyDescent="0.25">
      <c r="A3" s="1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4">
        <v>4349</v>
      </c>
      <c r="G3" s="5">
        <v>5181.8790947364723</v>
      </c>
      <c r="H3" s="5">
        <v>1918.0974515473995</v>
      </c>
      <c r="I3" s="5">
        <v>3164.5991774708727</v>
      </c>
      <c r="J3" s="7">
        <f>IFERROR(Taulukko1[[#This Row],[Toteutuneiden opiskelijavuosien määrä 2024]]/Taulukko1[[#This Row],[Tavoitteellisten opiskelijavuosien määrä 2024]],"")</f>
        <v>1.1915104839587198</v>
      </c>
      <c r="K3" s="4">
        <v>488326</v>
      </c>
      <c r="L3" s="4">
        <v>132031</v>
      </c>
      <c r="M3" s="4">
        <v>356295</v>
      </c>
      <c r="N3" s="5">
        <f>Taulukko1[[#This Row],[Toteutuneiden osaamispisteiden määrä yhteensä 2024]]/Taulukko1[[#This Row],[Toteutuneiden opiskelijavuosien määrä 2024]]</f>
        <v>94.23724310665996</v>
      </c>
      <c r="O3" s="5">
        <f>IFERROR(Taulukko1[[#This Row],[Toteutuneiden osaamispisteiden määrä perustutkinnot 2024]]/Taulukko1[[#This Row],[Toteutuneiden opiskelijavuosien määrä, perustutkinnot 2024]],"")</f>
        <v>68.834354528486415</v>
      </c>
      <c r="P3" s="5">
        <f>IFERROR(Taulukko1[[#This Row],[Toteutuneiden osaamispisteiden määrä ammatti- ja erikoisammattitutkinnot 2024]]/Taulukko1[[#This Row],[Toteutuneiden opiskelijavuosien määrä, ammatti- ja erikoisammattitutkinnot 2024]],"")</f>
        <v>112.58771807074432</v>
      </c>
    </row>
    <row r="4" spans="1:16" x14ac:dyDescent="0.25">
      <c r="A4" s="1" t="s">
        <v>21</v>
      </c>
      <c r="B4" s="2" t="s">
        <v>22</v>
      </c>
      <c r="C4" s="2" t="s">
        <v>23</v>
      </c>
      <c r="D4" s="2" t="s">
        <v>19</v>
      </c>
      <c r="E4" s="2" t="s">
        <v>20</v>
      </c>
      <c r="F4" s="4">
        <v>342</v>
      </c>
      <c r="G4" s="5">
        <v>378.40958895329152</v>
      </c>
      <c r="H4" s="5">
        <v>289.4821917164918</v>
      </c>
      <c r="I4" s="5">
        <v>88.927397236799706</v>
      </c>
      <c r="J4" s="7">
        <f>IFERROR(Taulukko1[[#This Row],[Toteutuneiden opiskelijavuosien määrä 2024]]/Taulukko1[[#This Row],[Tavoitteellisten opiskelijavuosien määrä 2024]],"")</f>
        <v>1.1064607864131331</v>
      </c>
      <c r="K4" s="4">
        <v>31386</v>
      </c>
      <c r="L4" s="4">
        <v>23201</v>
      </c>
      <c r="M4" s="4">
        <v>8185</v>
      </c>
      <c r="N4" s="5">
        <f>Taulukko1[[#This Row],[Toteutuneiden osaamispisteiden määrä yhteensä 2024]]/Taulukko1[[#This Row],[Toteutuneiden opiskelijavuosien määrä 2024]]</f>
        <v>82.941872817800316</v>
      </c>
      <c r="O4" s="5">
        <f>IFERROR(Taulukko1[[#This Row],[Toteutuneiden osaamispisteiden määrä perustutkinnot 2024]]/Taulukko1[[#This Row],[Toteutuneiden opiskelijavuosien määrä, perustutkinnot 2024]],"")</f>
        <v>80.14655361847683</v>
      </c>
      <c r="P4" s="5">
        <f>IFERROR(Taulukko1[[#This Row],[Toteutuneiden osaamispisteiden määrä ammatti- ja erikoisammattitutkinnot 2024]]/Taulukko1[[#This Row],[Toteutuneiden opiskelijavuosien määrä, ammatti- ja erikoisammattitutkinnot 2024]],"")</f>
        <v>92.04137593507464</v>
      </c>
    </row>
    <row r="5" spans="1:16" x14ac:dyDescent="0.25">
      <c r="A5" s="1" t="s">
        <v>24</v>
      </c>
      <c r="B5" s="2" t="s">
        <v>25</v>
      </c>
      <c r="C5" s="2" t="s">
        <v>23</v>
      </c>
      <c r="D5" s="2" t="s">
        <v>19</v>
      </c>
      <c r="E5" s="2" t="s">
        <v>20</v>
      </c>
      <c r="F5" s="4">
        <v>102</v>
      </c>
      <c r="G5" s="5">
        <v>104.72712327270014</v>
      </c>
      <c r="H5" s="5">
        <v>39.490410952000005</v>
      </c>
      <c r="I5" s="5">
        <v>0</v>
      </c>
      <c r="J5" s="7">
        <f>IFERROR(Taulukko1[[#This Row],[Toteutuneiden opiskelijavuosien määrä 2024]]/Taulukko1[[#This Row],[Tavoitteellisten opiskelijavuosien määrä 2024]],"")</f>
        <v>1.0267365026735309</v>
      </c>
      <c r="K5" s="4">
        <v>2846</v>
      </c>
      <c r="L5" s="4">
        <v>2846</v>
      </c>
      <c r="M5" s="4">
        <v>0</v>
      </c>
      <c r="N5" s="5">
        <f>Taulukko1[[#This Row],[Toteutuneiden osaamispisteiden määrä yhteensä 2024]]/Taulukko1[[#This Row],[Toteutuneiden opiskelijavuosien määrä 2024]]</f>
        <v>27.175386003769706</v>
      </c>
      <c r="O5" s="5">
        <f>IFERROR(Taulukko1[[#This Row],[Toteutuneiden osaamispisteiden määrä perustutkinnot 2024]]/Taulukko1[[#This Row],[Toteutuneiden opiskelijavuosien määrä, perustutkinnot 2024]],"")</f>
        <v>72.068128221285662</v>
      </c>
      <c r="P5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6" spans="1:16" x14ac:dyDescent="0.25">
      <c r="A6" s="1" t="s">
        <v>26</v>
      </c>
      <c r="B6" s="2" t="s">
        <v>27</v>
      </c>
      <c r="C6" s="2" t="s">
        <v>18</v>
      </c>
      <c r="D6" s="2" t="s">
        <v>19</v>
      </c>
      <c r="E6" s="2" t="s">
        <v>20</v>
      </c>
      <c r="F6" s="4">
        <v>1783</v>
      </c>
      <c r="G6" s="5">
        <v>1856.9226024019922</v>
      </c>
      <c r="H6" s="5">
        <v>1024.0516436072955</v>
      </c>
      <c r="I6" s="5">
        <v>18.126575336900004</v>
      </c>
      <c r="J6" s="7">
        <f>IFERROR(Taulukko1[[#This Row],[Toteutuneiden opiskelijavuosien määrä 2024]]/Taulukko1[[#This Row],[Tavoitteellisten opiskelijavuosien määrä 2024]],"")</f>
        <v>1.0414596760527157</v>
      </c>
      <c r="K6" s="4">
        <v>59854</v>
      </c>
      <c r="L6" s="4">
        <v>58194</v>
      </c>
      <c r="M6" s="4">
        <v>1660</v>
      </c>
      <c r="N6" s="5">
        <f>Taulukko1[[#This Row],[Toteutuneiden osaamispisteiden määrä yhteensä 2024]]/Taulukko1[[#This Row],[Toteutuneiden opiskelijavuosien määrä 2024]]</f>
        <v>32.232899703292333</v>
      </c>
      <c r="O6" s="5">
        <f>IFERROR(Taulukko1[[#This Row],[Toteutuneiden osaamispisteiden määrä perustutkinnot 2024]]/Taulukko1[[#This Row],[Toteutuneiden opiskelijavuosien määrä, perustutkinnot 2024]],"")</f>
        <v>56.827212146261928</v>
      </c>
      <c r="P6" s="5">
        <f>IFERROR(Taulukko1[[#This Row],[Toteutuneiden osaamispisteiden määrä ammatti- ja erikoisammattitutkinnot 2024]]/Taulukko1[[#This Row],[Toteutuneiden opiskelijavuosien määrä, ammatti- ja erikoisammattitutkinnot 2024]],"")</f>
        <v>91.578247360424569</v>
      </c>
    </row>
    <row r="7" spans="1:16" x14ac:dyDescent="0.25">
      <c r="A7" s="1" t="s">
        <v>28</v>
      </c>
      <c r="B7" s="2" t="s">
        <v>29</v>
      </c>
      <c r="C7" s="2" t="s">
        <v>18</v>
      </c>
      <c r="D7" s="2" t="s">
        <v>19</v>
      </c>
      <c r="E7" s="2" t="s">
        <v>20</v>
      </c>
      <c r="F7" s="4">
        <v>1187</v>
      </c>
      <c r="G7" s="5">
        <v>1214.0775340748003</v>
      </c>
      <c r="H7" s="5">
        <v>709.08547932209956</v>
      </c>
      <c r="I7" s="5">
        <v>0</v>
      </c>
      <c r="J7" s="7">
        <f>IFERROR(Taulukko1[[#This Row],[Toteutuneiden opiskelijavuosien määrä 2024]]/Taulukko1[[#This Row],[Tavoitteellisten opiskelijavuosien määrä 2024]],"")</f>
        <v>1.0228117389004214</v>
      </c>
      <c r="K7" s="4">
        <v>44804</v>
      </c>
      <c r="L7" s="4">
        <v>44804</v>
      </c>
      <c r="M7" s="4">
        <v>0</v>
      </c>
      <c r="N7" s="5">
        <f>Taulukko1[[#This Row],[Toteutuneiden osaamispisteiden määrä yhteensä 2024]]/Taulukko1[[#This Row],[Toteutuneiden opiskelijavuosien määrä 2024]]</f>
        <v>36.903738634899732</v>
      </c>
      <c r="O7" s="5">
        <f>IFERROR(Taulukko1[[#This Row],[Toteutuneiden osaamispisteiden määrä perustutkinnot 2024]]/Taulukko1[[#This Row],[Toteutuneiden opiskelijavuosien määrä, perustutkinnot 2024]],"")</f>
        <v>63.185612040502583</v>
      </c>
      <c r="P7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8" spans="1:16" x14ac:dyDescent="0.25">
      <c r="A8" s="1" t="s">
        <v>30</v>
      </c>
      <c r="B8" s="2" t="s">
        <v>31</v>
      </c>
      <c r="C8" s="2" t="s">
        <v>18</v>
      </c>
      <c r="D8" s="2" t="s">
        <v>19</v>
      </c>
      <c r="E8" s="2" t="s">
        <v>20</v>
      </c>
      <c r="F8" s="4">
        <v>78</v>
      </c>
      <c r="G8" s="5">
        <v>158.20547942020019</v>
      </c>
      <c r="H8" s="5">
        <v>0</v>
      </c>
      <c r="I8" s="5">
        <v>158.20547942020019</v>
      </c>
      <c r="J8" s="7">
        <f>IFERROR(Taulukko1[[#This Row],[Toteutuneiden opiskelijavuosien määrä 2024]]/Taulukko1[[#This Row],[Tavoitteellisten opiskelijavuosien määrä 2024]],"")</f>
        <v>2.0282753771820539</v>
      </c>
      <c r="K8" s="4">
        <v>11620</v>
      </c>
      <c r="L8" s="4">
        <v>0</v>
      </c>
      <c r="M8" s="4">
        <v>11620</v>
      </c>
      <c r="N8" s="5">
        <f>Taulukko1[[#This Row],[Toteutuneiden osaamispisteiden määrä yhteensä 2024]]/Taulukko1[[#This Row],[Toteutuneiden opiskelijavuosien määrä 2024]]</f>
        <v>73.448783459242946</v>
      </c>
      <c r="O8" s="5" t="str">
        <f>IFERROR(Taulukko1[[#This Row],[Toteutuneiden osaamispisteiden määrä perustutkinnot 2024]]/Taulukko1[[#This Row],[Toteutuneiden opiskelijavuosien määrä, perustutkinnot 2024]],"")</f>
        <v/>
      </c>
      <c r="P8" s="5">
        <f>IFERROR(Taulukko1[[#This Row],[Toteutuneiden osaamispisteiden määrä ammatti- ja erikoisammattitutkinnot 2024]]/Taulukko1[[#This Row],[Toteutuneiden opiskelijavuosien määrä, ammatti- ja erikoisammattitutkinnot 2024]],"")</f>
        <v>73.448783459242946</v>
      </c>
    </row>
    <row r="9" spans="1:16" x14ac:dyDescent="0.25">
      <c r="A9" s="1" t="s">
        <v>32</v>
      </c>
      <c r="B9" s="2" t="s">
        <v>33</v>
      </c>
      <c r="C9" s="2" t="s">
        <v>18</v>
      </c>
      <c r="D9" s="2" t="s">
        <v>19</v>
      </c>
      <c r="E9" s="2" t="s">
        <v>34</v>
      </c>
      <c r="F9" s="4">
        <v>1809</v>
      </c>
      <c r="G9" s="5">
        <v>1807.0698625969544</v>
      </c>
      <c r="H9" s="5">
        <v>1527.5019174745571</v>
      </c>
      <c r="I9" s="5">
        <v>261.4172601951974</v>
      </c>
      <c r="J9" s="7">
        <f>IFERROR(Taulukko1[[#This Row],[Toteutuneiden opiskelijavuosien määrä 2024]]/Taulukko1[[#This Row],[Tavoitteellisten opiskelijavuosien määrä 2024]],"")</f>
        <v>0.99893303626144525</v>
      </c>
      <c r="K9" s="4">
        <v>114065</v>
      </c>
      <c r="L9" s="4">
        <v>96595</v>
      </c>
      <c r="M9" s="4">
        <v>17470</v>
      </c>
      <c r="N9" s="5">
        <f>Taulukko1[[#This Row],[Toteutuneiden osaamispisteiden määrä yhteensä 2024]]/Taulukko1[[#This Row],[Toteutuneiden opiskelijavuosien määrä 2024]]</f>
        <v>63.12152195160639</v>
      </c>
      <c r="O9" s="5">
        <f>IFERROR(Taulukko1[[#This Row],[Toteutuneiden osaamispisteiden määrä perustutkinnot 2024]]/Taulukko1[[#This Row],[Toteutuneiden opiskelijavuosien määrä, perustutkinnot 2024]],"")</f>
        <v>63.237236493753166</v>
      </c>
      <c r="P9" s="5">
        <f>IFERROR(Taulukko1[[#This Row],[Toteutuneiden osaamispisteiden määrä ammatti- ja erikoisammattitutkinnot 2024]]/Taulukko1[[#This Row],[Toteutuneiden opiskelijavuosien määrä, ammatti- ja erikoisammattitutkinnot 2024]],"")</f>
        <v>66.828028061174464</v>
      </c>
    </row>
    <row r="10" spans="1:16" x14ac:dyDescent="0.25">
      <c r="A10" s="1" t="s">
        <v>35</v>
      </c>
      <c r="B10" s="2" t="s">
        <v>36</v>
      </c>
      <c r="C10" s="2" t="s">
        <v>18</v>
      </c>
      <c r="D10" s="2" t="s">
        <v>19</v>
      </c>
      <c r="E10" s="2" t="s">
        <v>37</v>
      </c>
      <c r="F10" s="4">
        <v>3095</v>
      </c>
      <c r="G10" s="5">
        <v>3124.8627389895241</v>
      </c>
      <c r="H10" s="5">
        <v>2176.80356117783</v>
      </c>
      <c r="I10" s="5">
        <v>909.432876450094</v>
      </c>
      <c r="J10" s="7">
        <f>IFERROR(Taulukko1[[#This Row],[Toteutuneiden opiskelijavuosien määrä 2024]]/Taulukko1[[#This Row],[Tavoitteellisten opiskelijavuosien määrä 2024]],"")</f>
        <v>1.0096487040353874</v>
      </c>
      <c r="K10" s="4">
        <v>283455</v>
      </c>
      <c r="L10" s="4">
        <v>152390</v>
      </c>
      <c r="M10" s="4">
        <v>131065</v>
      </c>
      <c r="N10" s="5">
        <f>Taulukko1[[#This Row],[Toteutuneiden osaamispisteiden määrä yhteensä 2024]]/Taulukko1[[#This Row],[Toteutuneiden opiskelijavuosien määrä 2024]]</f>
        <v>90.709584284543595</v>
      </c>
      <c r="O10" s="5">
        <f>IFERROR(Taulukko1[[#This Row],[Toteutuneiden osaamispisteiden määrä perustutkinnot 2024]]/Taulukko1[[#This Row],[Toteutuneiden opiskelijavuosien määrä, perustutkinnot 2024]],"")</f>
        <v>70.006316930841692</v>
      </c>
      <c r="P10" s="5">
        <f>IFERROR(Taulukko1[[#This Row],[Toteutuneiden osaamispisteiden määrä ammatti- ja erikoisammattitutkinnot 2024]]/Taulukko1[[#This Row],[Toteutuneiden opiskelijavuosien määrä, ammatti- ja erikoisammattitutkinnot 2024]],"")</f>
        <v>144.11728825067644</v>
      </c>
    </row>
    <row r="11" spans="1:16" x14ac:dyDescent="0.25">
      <c r="A11" s="1" t="s">
        <v>38</v>
      </c>
      <c r="B11" s="2" t="s">
        <v>39</v>
      </c>
      <c r="C11" s="2" t="s">
        <v>18</v>
      </c>
      <c r="D11" s="2" t="s">
        <v>19</v>
      </c>
      <c r="E11" s="2" t="s">
        <v>20</v>
      </c>
      <c r="F11" s="4">
        <v>2</v>
      </c>
      <c r="G11" s="5">
        <v>3.7369863002000026</v>
      </c>
      <c r="H11" s="5">
        <v>0</v>
      </c>
      <c r="I11" s="5">
        <v>3.7369863002000026</v>
      </c>
      <c r="J11" s="7">
        <f>IFERROR(Taulukko1[[#This Row],[Toteutuneiden opiskelijavuosien määrä 2024]]/Taulukko1[[#This Row],[Tavoitteellisten opiskelijavuosien määrä 2024]],"")</f>
        <v>1.8684931501000013</v>
      </c>
      <c r="K11" s="4">
        <v>1020</v>
      </c>
      <c r="L11" s="4">
        <v>0</v>
      </c>
      <c r="M11" s="4">
        <v>1020</v>
      </c>
      <c r="N11" s="5">
        <f>Taulukko1[[#This Row],[Toteutuneiden osaamispisteiden määrä yhteensä 2024]]/Taulukko1[[#This Row],[Toteutuneiden opiskelijavuosien määrä 2024]]</f>
        <v>272.94721416169222</v>
      </c>
      <c r="O11" s="5" t="str">
        <f>IFERROR(Taulukko1[[#This Row],[Toteutuneiden osaamispisteiden määrä perustutkinnot 2024]]/Taulukko1[[#This Row],[Toteutuneiden opiskelijavuosien määrä, perustutkinnot 2024]],"")</f>
        <v/>
      </c>
      <c r="P11" s="5">
        <f>IFERROR(Taulukko1[[#This Row],[Toteutuneiden osaamispisteiden määrä ammatti- ja erikoisammattitutkinnot 2024]]/Taulukko1[[#This Row],[Toteutuneiden opiskelijavuosien määrä, ammatti- ja erikoisammattitutkinnot 2024]],"")</f>
        <v>272.94721416169222</v>
      </c>
    </row>
    <row r="12" spans="1:16" x14ac:dyDescent="0.25">
      <c r="A12" s="1" t="s">
        <v>40</v>
      </c>
      <c r="B12" s="2" t="s">
        <v>41</v>
      </c>
      <c r="C12" s="2" t="s">
        <v>18</v>
      </c>
      <c r="D12" s="2" t="s">
        <v>42</v>
      </c>
      <c r="E12" s="2" t="s">
        <v>20</v>
      </c>
      <c r="F12" s="4">
        <v>7224</v>
      </c>
      <c r="G12" s="5">
        <v>7416.8116972087664</v>
      </c>
      <c r="H12" s="5">
        <v>6095.9961906403641</v>
      </c>
      <c r="I12" s="5">
        <v>1024.7078079842022</v>
      </c>
      <c r="J12" s="7">
        <f>IFERROR(Taulukko1[[#This Row],[Toteutuneiden opiskelijavuosien määrä 2024]]/Taulukko1[[#This Row],[Tavoitteellisten opiskelijavuosien määrä 2024]],"")</f>
        <v>1.0266904342758536</v>
      </c>
      <c r="K12" s="4">
        <v>541329</v>
      </c>
      <c r="L12" s="4">
        <v>385404</v>
      </c>
      <c r="M12" s="4">
        <v>155925</v>
      </c>
      <c r="N12" s="5">
        <f>Taulukko1[[#This Row],[Toteutuneiden osaamispisteiden määrä yhteensä 2024]]/Taulukko1[[#This Row],[Toteutuneiden opiskelijavuosien määrä 2024]]</f>
        <v>72.986752542702831</v>
      </c>
      <c r="O12" s="5">
        <f>IFERROR(Taulukko1[[#This Row],[Toteutuneiden osaamispisteiden määrä perustutkinnot 2024]]/Taulukko1[[#This Row],[Toteutuneiden opiskelijavuosien määrä, perustutkinnot 2024]],"")</f>
        <v>63.222480452290867</v>
      </c>
      <c r="P12" s="5">
        <f>IFERROR(Taulukko1[[#This Row],[Toteutuneiden osaamispisteiden määrä ammatti- ja erikoisammattitutkinnot 2024]]/Taulukko1[[#This Row],[Toteutuneiden opiskelijavuosien määrä, ammatti- ja erikoisammattitutkinnot 2024]],"")</f>
        <v>152.16532828683577</v>
      </c>
    </row>
    <row r="13" spans="1:16" x14ac:dyDescent="0.25">
      <c r="A13" s="1" t="s">
        <v>43</v>
      </c>
      <c r="B13" s="2" t="s">
        <v>44</v>
      </c>
      <c r="C13" s="2" t="s">
        <v>45</v>
      </c>
      <c r="D13" s="2" t="s">
        <v>42</v>
      </c>
      <c r="E13" s="2" t="s">
        <v>20</v>
      </c>
      <c r="F13" s="4">
        <v>3023</v>
      </c>
      <c r="G13" s="5">
        <v>3158.0731502049475</v>
      </c>
      <c r="H13" s="5">
        <v>2429.8487667947466</v>
      </c>
      <c r="I13" s="5">
        <v>635.2876710980014</v>
      </c>
      <c r="J13" s="7">
        <f>IFERROR(Taulukko1[[#This Row],[Toteutuneiden opiskelijavuosien määrä 2024]]/Taulukko1[[#This Row],[Tavoitteellisten opiskelijavuosien määrä 2024]],"")</f>
        <v>1.0446818227604855</v>
      </c>
      <c r="K13" s="4">
        <v>233571</v>
      </c>
      <c r="L13" s="4">
        <v>177226</v>
      </c>
      <c r="M13" s="4">
        <v>56345</v>
      </c>
      <c r="N13" s="5">
        <f>Taulukko1[[#This Row],[Toteutuneiden osaamispisteiden määrä yhteensä 2024]]/Taulukko1[[#This Row],[Toteutuneiden opiskelijavuosien määrä 2024]]</f>
        <v>73.959971441713463</v>
      </c>
      <c r="O13" s="5">
        <f>IFERROR(Taulukko1[[#This Row],[Toteutuneiden osaamispisteiden määrä perustutkinnot 2024]]/Taulukko1[[#This Row],[Toteutuneiden opiskelijavuosien määrä, perustutkinnot 2024]],"")</f>
        <v>72.937049590037546</v>
      </c>
      <c r="P13" s="5">
        <f>IFERROR(Taulukko1[[#This Row],[Toteutuneiden osaamispisteiden määrä ammatti- ja erikoisammattitutkinnot 2024]]/Taulukko1[[#This Row],[Toteutuneiden opiskelijavuosien määrä, ammatti- ja erikoisammattitutkinnot 2024]],"")</f>
        <v>88.692103693144162</v>
      </c>
    </row>
    <row r="14" spans="1:16" x14ac:dyDescent="0.25">
      <c r="A14" s="1" t="s">
        <v>46</v>
      </c>
      <c r="B14" s="2" t="s">
        <v>47</v>
      </c>
      <c r="C14" s="2" t="s">
        <v>48</v>
      </c>
      <c r="D14" s="2" t="s">
        <v>19</v>
      </c>
      <c r="E14" s="2" t="s">
        <v>20</v>
      </c>
      <c r="F14" s="4">
        <v>2567</v>
      </c>
      <c r="G14" s="5">
        <v>2753.6953419254637</v>
      </c>
      <c r="H14" s="5">
        <v>2116.2806845477735</v>
      </c>
      <c r="I14" s="5">
        <v>475.96534232299001</v>
      </c>
      <c r="J14" s="7">
        <f>IFERROR(Taulukko1[[#This Row],[Toteutuneiden opiskelijavuosien määrä 2024]]/Taulukko1[[#This Row],[Tavoitteellisten opiskelijavuosien määrä 2024]],"")</f>
        <v>1.0727289995814038</v>
      </c>
      <c r="K14" s="4">
        <v>182487</v>
      </c>
      <c r="L14" s="4">
        <v>130567</v>
      </c>
      <c r="M14" s="4">
        <v>51920</v>
      </c>
      <c r="N14" s="5">
        <f>Taulukko1[[#This Row],[Toteutuneiden osaamispisteiden määrä yhteensä 2024]]/Taulukko1[[#This Row],[Toteutuneiden opiskelijavuosien määrä 2024]]</f>
        <v>66.269858259773855</v>
      </c>
      <c r="O14" s="5">
        <f>IFERROR(Taulukko1[[#This Row],[Toteutuneiden osaamispisteiden määrä perustutkinnot 2024]]/Taulukko1[[#This Row],[Toteutuneiden opiskelijavuosien määrä, perustutkinnot 2024]],"")</f>
        <v>61.696447429373372</v>
      </c>
      <c r="P14" s="5">
        <f>IFERROR(Taulukko1[[#This Row],[Toteutuneiden osaamispisteiden määrä ammatti- ja erikoisammattitutkinnot 2024]]/Taulukko1[[#This Row],[Toteutuneiden opiskelijavuosien määrä, ammatti- ja erikoisammattitutkinnot 2024]],"")</f>
        <v>109.08357265384062</v>
      </c>
    </row>
    <row r="15" spans="1:16" x14ac:dyDescent="0.25">
      <c r="A15" s="1" t="s">
        <v>49</v>
      </c>
      <c r="B15" s="2" t="s">
        <v>50</v>
      </c>
      <c r="C15" s="2" t="s">
        <v>51</v>
      </c>
      <c r="D15" s="2" t="s">
        <v>19</v>
      </c>
      <c r="E15" s="2" t="s">
        <v>20</v>
      </c>
      <c r="F15" s="4">
        <v>25</v>
      </c>
      <c r="G15" s="5">
        <v>9.6958904082000075</v>
      </c>
      <c r="H15" s="5">
        <v>0</v>
      </c>
      <c r="I15" s="5">
        <v>9.6958904082000075</v>
      </c>
      <c r="J15" s="7">
        <f>IFERROR(Taulukko1[[#This Row],[Toteutuneiden opiskelijavuosien määrä 2024]]/Taulukko1[[#This Row],[Tavoitteellisten opiskelijavuosien määrä 2024]],"")</f>
        <v>0.38783561632800029</v>
      </c>
      <c r="K15" s="4">
        <v>1470</v>
      </c>
      <c r="L15" s="4">
        <v>0</v>
      </c>
      <c r="M15" s="4">
        <v>1470</v>
      </c>
      <c r="N15" s="5">
        <f>Taulukko1[[#This Row],[Toteutuneiden osaamispisteiden määrä yhteensä 2024]]/Taulukko1[[#This Row],[Toteutuneiden opiskelijavuosien määrä 2024]]</f>
        <v>151.61062451332904</v>
      </c>
      <c r="O15" s="5" t="str">
        <f>IFERROR(Taulukko1[[#This Row],[Toteutuneiden osaamispisteiden määrä perustutkinnot 2024]]/Taulukko1[[#This Row],[Toteutuneiden opiskelijavuosien määrä, perustutkinnot 2024]],"")</f>
        <v/>
      </c>
      <c r="P15" s="5">
        <f>IFERROR(Taulukko1[[#This Row],[Toteutuneiden osaamispisteiden määrä ammatti- ja erikoisammattitutkinnot 2024]]/Taulukko1[[#This Row],[Toteutuneiden opiskelijavuosien määrä, ammatti- ja erikoisammattitutkinnot 2024]],"")</f>
        <v>151.61062451332904</v>
      </c>
    </row>
    <row r="16" spans="1:16" x14ac:dyDescent="0.25">
      <c r="A16" s="1" t="s">
        <v>52</v>
      </c>
      <c r="B16" s="2" t="s">
        <v>53</v>
      </c>
      <c r="C16" s="2" t="s">
        <v>18</v>
      </c>
      <c r="D16" s="2" t="s">
        <v>19</v>
      </c>
      <c r="E16" s="2" t="s">
        <v>20</v>
      </c>
      <c r="F16" s="4">
        <v>20</v>
      </c>
      <c r="G16" s="5">
        <v>22.536712322799925</v>
      </c>
      <c r="H16" s="5">
        <v>0</v>
      </c>
      <c r="I16" s="5">
        <v>0</v>
      </c>
      <c r="J16" s="7">
        <f>IFERROR(Taulukko1[[#This Row],[Toteutuneiden opiskelijavuosien määrä 2024]]/Taulukko1[[#This Row],[Tavoitteellisten opiskelijavuosien määrä 2024]],"")</f>
        <v>1.1268356161399962</v>
      </c>
      <c r="K16" s="4">
        <v>0</v>
      </c>
      <c r="L16" s="4">
        <v>0</v>
      </c>
      <c r="M16" s="4">
        <v>0</v>
      </c>
      <c r="N16" s="5">
        <f>Taulukko1[[#This Row],[Toteutuneiden osaamispisteiden määrä yhteensä 2024]]/Taulukko1[[#This Row],[Toteutuneiden opiskelijavuosien määrä 2024]]</f>
        <v>0</v>
      </c>
      <c r="O16" s="5" t="str">
        <f>IFERROR(Taulukko1[[#This Row],[Toteutuneiden osaamispisteiden määrä perustutkinnot 2024]]/Taulukko1[[#This Row],[Toteutuneiden opiskelijavuosien määrä, perustutkinnot 2024]],"")</f>
        <v/>
      </c>
      <c r="P16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17" spans="1:16" x14ac:dyDescent="0.25">
      <c r="A17" s="1" t="s">
        <v>54</v>
      </c>
      <c r="B17" s="2" t="s">
        <v>55</v>
      </c>
      <c r="C17" s="2" t="s">
        <v>18</v>
      </c>
      <c r="D17" s="2" t="s">
        <v>19</v>
      </c>
      <c r="E17" s="2" t="s">
        <v>34</v>
      </c>
      <c r="F17" s="4">
        <v>107</v>
      </c>
      <c r="G17" s="5">
        <v>102.63287669470012</v>
      </c>
      <c r="H17" s="5">
        <v>74.545205470800099</v>
      </c>
      <c r="I17" s="5">
        <v>28.087671223900017</v>
      </c>
      <c r="J17" s="7">
        <f>IFERROR(Taulukko1[[#This Row],[Toteutuneiden opiskelijavuosien määrä 2024]]/Taulukko1[[#This Row],[Tavoitteellisten opiskelijavuosien määrä 2024]],"")</f>
        <v>0.95918576350187024</v>
      </c>
      <c r="K17" s="4">
        <v>8626</v>
      </c>
      <c r="L17" s="4">
        <v>6761</v>
      </c>
      <c r="M17" s="4">
        <v>1865</v>
      </c>
      <c r="N17" s="5">
        <f>Taulukko1[[#This Row],[Toteutuneiden osaamispisteiden määrä yhteensä 2024]]/Taulukko1[[#This Row],[Toteutuneiden opiskelijavuosien määrä 2024]]</f>
        <v>84.047142375825473</v>
      </c>
      <c r="O17" s="5">
        <f>IFERROR(Taulukko1[[#This Row],[Toteutuneiden osaamispisteiden määrä perustutkinnot 2024]]/Taulukko1[[#This Row],[Toteutuneiden opiskelijavuosien määrä, perustutkinnot 2024]],"")</f>
        <v>90.696644503157657</v>
      </c>
      <c r="P17" s="5">
        <f>IFERROR(Taulukko1[[#This Row],[Toteutuneiden osaamispisteiden määrä ammatti- ja erikoisammattitutkinnot 2024]]/Taulukko1[[#This Row],[Toteutuneiden opiskelijavuosien määrä, ammatti- ja erikoisammattitutkinnot 2024]],"")</f>
        <v>66.399239194065231</v>
      </c>
    </row>
    <row r="18" spans="1:16" x14ac:dyDescent="0.25">
      <c r="A18" s="1" t="s">
        <v>56</v>
      </c>
      <c r="B18" s="2" t="s">
        <v>57</v>
      </c>
      <c r="C18" s="2" t="s">
        <v>58</v>
      </c>
      <c r="D18" s="2" t="s">
        <v>19</v>
      </c>
      <c r="E18" s="2" t="s">
        <v>34</v>
      </c>
      <c r="F18" s="4">
        <v>20</v>
      </c>
      <c r="G18" s="5">
        <v>24.901369859699969</v>
      </c>
      <c r="H18" s="5">
        <v>24.901369859699969</v>
      </c>
      <c r="I18" s="5">
        <v>0</v>
      </c>
      <c r="J18" s="7">
        <f>IFERROR(Taulukko1[[#This Row],[Toteutuneiden opiskelijavuosien määrä 2024]]/Taulukko1[[#This Row],[Tavoitteellisten opiskelijavuosien määrä 2024]],"")</f>
        <v>1.2450684929849984</v>
      </c>
      <c r="K18" s="4">
        <v>872</v>
      </c>
      <c r="L18" s="4">
        <v>872</v>
      </c>
      <c r="M18" s="4">
        <v>0</v>
      </c>
      <c r="N18" s="5">
        <f>Taulukko1[[#This Row],[Toteutuneiden osaamispisteiden määrä yhteensä 2024]]/Taulukko1[[#This Row],[Toteutuneiden opiskelijavuosien määrä 2024]]</f>
        <v>35.018153816960599</v>
      </c>
      <c r="O18" s="5">
        <f>IFERROR(Taulukko1[[#This Row],[Toteutuneiden osaamispisteiden määrä perustutkinnot 2024]]/Taulukko1[[#This Row],[Toteutuneiden opiskelijavuosien määrä, perustutkinnot 2024]],"")</f>
        <v>35.018153816960599</v>
      </c>
      <c r="P18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19" spans="1:16" x14ac:dyDescent="0.25">
      <c r="A19" s="1" t="s">
        <v>59</v>
      </c>
      <c r="B19" s="2" t="s">
        <v>60</v>
      </c>
      <c r="C19" s="2" t="s">
        <v>23</v>
      </c>
      <c r="D19" s="2" t="s">
        <v>19</v>
      </c>
      <c r="E19" s="2" t="s">
        <v>20</v>
      </c>
      <c r="F19" s="4">
        <v>29</v>
      </c>
      <c r="G19" s="5">
        <v>40.460547932800154</v>
      </c>
      <c r="H19" s="5">
        <v>0</v>
      </c>
      <c r="I19" s="5">
        <v>40.460547932800154</v>
      </c>
      <c r="J19" s="7">
        <f>IFERROR(Taulukko1[[#This Row],[Toteutuneiden opiskelijavuosien määrä 2024]]/Taulukko1[[#This Row],[Tavoitteellisten opiskelijavuosien määrä 2024]],"")</f>
        <v>1.3951913080275915</v>
      </c>
      <c r="K19" s="4">
        <v>8000</v>
      </c>
      <c r="L19" s="4">
        <v>0</v>
      </c>
      <c r="M19" s="4">
        <v>8000</v>
      </c>
      <c r="N19" s="5">
        <f>Taulukko1[[#This Row],[Toteutuneiden osaamispisteiden määrä yhteensä 2024]]/Taulukko1[[#This Row],[Toteutuneiden opiskelijavuosien määrä 2024]]</f>
        <v>197.72347159724546</v>
      </c>
      <c r="O19" s="5" t="str">
        <f>IFERROR(Taulukko1[[#This Row],[Toteutuneiden osaamispisteiden määrä perustutkinnot 2024]]/Taulukko1[[#This Row],[Toteutuneiden opiskelijavuosien määrä, perustutkinnot 2024]],"")</f>
        <v/>
      </c>
      <c r="P19" s="5">
        <f>IFERROR(Taulukko1[[#This Row],[Toteutuneiden osaamispisteiden määrä ammatti- ja erikoisammattitutkinnot 2024]]/Taulukko1[[#This Row],[Toteutuneiden opiskelijavuosien määrä, ammatti- ja erikoisammattitutkinnot 2024]],"")</f>
        <v>197.72347159724546</v>
      </c>
    </row>
    <row r="20" spans="1:16" x14ac:dyDescent="0.25">
      <c r="A20" s="1" t="s">
        <v>61</v>
      </c>
      <c r="B20" s="2" t="s">
        <v>62</v>
      </c>
      <c r="C20" s="2" t="s">
        <v>63</v>
      </c>
      <c r="D20" s="2" t="s">
        <v>19</v>
      </c>
      <c r="E20" s="2" t="s">
        <v>20</v>
      </c>
      <c r="F20" s="4">
        <v>136</v>
      </c>
      <c r="G20" s="5">
        <v>152.36520544620052</v>
      </c>
      <c r="H20" s="5">
        <v>130.58493147830046</v>
      </c>
      <c r="I20" s="5">
        <v>21.780273967900047</v>
      </c>
      <c r="J20" s="7">
        <f>IFERROR(Taulukko1[[#This Row],[Toteutuneiden opiskelijavuosien määrä 2024]]/Taulukko1[[#This Row],[Tavoitteellisten opiskelijavuosien määrä 2024]],"")</f>
        <v>1.1203323929867686</v>
      </c>
      <c r="K20" s="4">
        <v>11324</v>
      </c>
      <c r="L20" s="4">
        <v>9309</v>
      </c>
      <c r="M20" s="4">
        <v>2015</v>
      </c>
      <c r="N20" s="5">
        <f>Taulukko1[[#This Row],[Toteutuneiden osaamispisteiden määrä yhteensä 2024]]/Taulukko1[[#This Row],[Toteutuneiden opiskelijavuosien määrä 2024]]</f>
        <v>74.321430321560229</v>
      </c>
      <c r="O20" s="5">
        <f>IFERROR(Taulukko1[[#This Row],[Toteutuneiden osaamispisteiden määrä perustutkinnot 2024]]/Taulukko1[[#This Row],[Toteutuneiden opiskelijavuosien määrä, perustutkinnot 2024]],"")</f>
        <v>71.286938658361919</v>
      </c>
      <c r="P20" s="5">
        <f>IFERROR(Taulukko1[[#This Row],[Toteutuneiden osaamispisteiden määrä ammatti- ja erikoisammattitutkinnot 2024]]/Taulukko1[[#This Row],[Toteutuneiden opiskelijavuosien määrä, ammatti- ja erikoisammattitutkinnot 2024]],"")</f>
        <v>92.514906055347339</v>
      </c>
    </row>
    <row r="21" spans="1:16" x14ac:dyDescent="0.25">
      <c r="A21" s="1" t="s">
        <v>64</v>
      </c>
      <c r="B21" s="2" t="s">
        <v>65</v>
      </c>
      <c r="C21" s="2" t="s">
        <v>66</v>
      </c>
      <c r="D21" s="2" t="s">
        <v>19</v>
      </c>
      <c r="E21" s="2" t="s">
        <v>20</v>
      </c>
      <c r="F21" s="4">
        <v>195</v>
      </c>
      <c r="G21" s="5">
        <v>193.83671230699971</v>
      </c>
      <c r="H21" s="5">
        <v>182.98712326829971</v>
      </c>
      <c r="I21" s="5">
        <v>10.849589038700005</v>
      </c>
      <c r="J21" s="7">
        <f>IFERROR(Taulukko1[[#This Row],[Toteutuneiden opiskelijavuosien määrä 2024]]/Taulukko1[[#This Row],[Tavoitteellisten opiskelijavuosien määrä 2024]],"")</f>
        <v>0.99403442208717807</v>
      </c>
      <c r="K21" s="4">
        <v>13191</v>
      </c>
      <c r="L21" s="4">
        <v>12156</v>
      </c>
      <c r="M21" s="4">
        <v>1035</v>
      </c>
      <c r="N21" s="5">
        <f>Taulukko1[[#This Row],[Toteutuneiden osaamispisteiden määrä yhteensä 2024]]/Taulukko1[[#This Row],[Toteutuneiden opiskelijavuosien määrä 2024]]</f>
        <v>68.052124094573045</v>
      </c>
      <c r="O21" s="5">
        <f>IFERROR(Taulukko1[[#This Row],[Toteutuneiden osaamispisteiden määrä perustutkinnot 2024]]/Taulukko1[[#This Row],[Toteutuneiden opiskelijavuosien määrä, perustutkinnot 2024]],"")</f>
        <v>66.430903895770896</v>
      </c>
      <c r="P21" s="5">
        <f>IFERROR(Taulukko1[[#This Row],[Toteutuneiden osaamispisteiden määrä ammatti- ja erikoisammattitutkinnot 2024]]/Taulukko1[[#This Row],[Toteutuneiden opiskelijavuosien määrä, ammatti- ja erikoisammattitutkinnot 2024]],"")</f>
        <v>95.395318321108817</v>
      </c>
    </row>
    <row r="22" spans="1:16" x14ac:dyDescent="0.25">
      <c r="A22" s="1" t="s">
        <v>67</v>
      </c>
      <c r="B22" s="2" t="s">
        <v>68</v>
      </c>
      <c r="C22" s="2" t="s">
        <v>18</v>
      </c>
      <c r="D22" s="2" t="s">
        <v>19</v>
      </c>
      <c r="E22" s="2" t="s">
        <v>20</v>
      </c>
      <c r="F22" s="4">
        <v>30</v>
      </c>
      <c r="G22" s="5">
        <v>41.860273961099828</v>
      </c>
      <c r="H22" s="5">
        <v>0</v>
      </c>
      <c r="I22" s="5">
        <v>41.860273961099828</v>
      </c>
      <c r="J22" s="7">
        <f>IFERROR(Taulukko1[[#This Row],[Toteutuneiden opiskelijavuosien määrä 2024]]/Taulukko1[[#This Row],[Tavoitteellisten opiskelijavuosien määrä 2024]],"")</f>
        <v>1.3953424653699942</v>
      </c>
      <c r="K22" s="4">
        <v>4470</v>
      </c>
      <c r="L22" s="4">
        <v>0</v>
      </c>
      <c r="M22" s="4">
        <v>4470</v>
      </c>
      <c r="N22" s="5">
        <f>Taulukko1[[#This Row],[Toteutuneiden osaamispisteiden määrä yhteensä 2024]]/Taulukko1[[#This Row],[Toteutuneiden opiskelijavuosien määrä 2024]]</f>
        <v>106.78382096003263</v>
      </c>
      <c r="O22" s="5" t="str">
        <f>IFERROR(Taulukko1[[#This Row],[Toteutuneiden osaamispisteiden määrä perustutkinnot 2024]]/Taulukko1[[#This Row],[Toteutuneiden opiskelijavuosien määrä, perustutkinnot 2024]],"")</f>
        <v/>
      </c>
      <c r="P22" s="5">
        <f>IFERROR(Taulukko1[[#This Row],[Toteutuneiden osaamispisteiden määrä ammatti- ja erikoisammattitutkinnot 2024]]/Taulukko1[[#This Row],[Toteutuneiden opiskelijavuosien määrä, ammatti- ja erikoisammattitutkinnot 2024]],"")</f>
        <v>106.78382096003263</v>
      </c>
    </row>
    <row r="23" spans="1:16" x14ac:dyDescent="0.25">
      <c r="A23" s="1" t="s">
        <v>69</v>
      </c>
      <c r="B23" s="2" t="s">
        <v>70</v>
      </c>
      <c r="C23" s="2" t="s">
        <v>18</v>
      </c>
      <c r="D23" s="2" t="s">
        <v>71</v>
      </c>
      <c r="E23" s="2" t="s">
        <v>20</v>
      </c>
      <c r="F23" s="4">
        <v>9556</v>
      </c>
      <c r="G23" s="5">
        <v>9537.6221896801999</v>
      </c>
      <c r="H23" s="5">
        <v>7803.162738021093</v>
      </c>
      <c r="I23" s="5">
        <v>992.46958877870691</v>
      </c>
      <c r="J23" s="7">
        <f>IFERROR(Taulukko1[[#This Row],[Toteutuneiden opiskelijavuosien määrä 2024]]/Taulukko1[[#This Row],[Tavoitteellisten opiskelijavuosien määrä 2024]],"")</f>
        <v>0.99807683023024274</v>
      </c>
      <c r="K23" s="4">
        <v>566139</v>
      </c>
      <c r="L23" s="4">
        <v>449099</v>
      </c>
      <c r="M23" s="4">
        <v>117040</v>
      </c>
      <c r="N23" s="5">
        <f>Taulukko1[[#This Row],[Toteutuneiden osaamispisteiden määrä yhteensä 2024]]/Taulukko1[[#This Row],[Toteutuneiden opiskelijavuosien määrä 2024]]</f>
        <v>59.35850558355812</v>
      </c>
      <c r="O23" s="5">
        <f>IFERROR(Taulukko1[[#This Row],[Toteutuneiden osaamispisteiden määrä perustutkinnot 2024]]/Taulukko1[[#This Row],[Toteutuneiden opiskelijavuosien määrä, perustutkinnot 2024]],"")</f>
        <v>57.553458139704638</v>
      </c>
      <c r="P23" s="5">
        <f>IFERROR(Taulukko1[[#This Row],[Toteutuneiden osaamispisteiden määrä ammatti- ja erikoisammattitutkinnot 2024]]/Taulukko1[[#This Row],[Toteutuneiden opiskelijavuosien määrä, ammatti- ja erikoisammattitutkinnot 2024]],"")</f>
        <v>117.92804668606996</v>
      </c>
    </row>
    <row r="24" spans="1:16" x14ac:dyDescent="0.25">
      <c r="A24" s="1" t="s">
        <v>72</v>
      </c>
      <c r="B24" s="2" t="s">
        <v>73</v>
      </c>
      <c r="C24" s="2" t="s">
        <v>18</v>
      </c>
      <c r="D24" s="2" t="s">
        <v>19</v>
      </c>
      <c r="E24" s="2" t="s">
        <v>20</v>
      </c>
      <c r="F24" s="4">
        <v>61</v>
      </c>
      <c r="G24" s="5">
        <v>62.529862999899962</v>
      </c>
      <c r="H24" s="5">
        <v>62.529862999899962</v>
      </c>
      <c r="I24" s="5">
        <v>0</v>
      </c>
      <c r="J24" s="7">
        <f>IFERROR(Taulukko1[[#This Row],[Toteutuneiden opiskelijavuosien määrä 2024]]/Taulukko1[[#This Row],[Tavoitteellisten opiskelijavuosien määrä 2024]],"")</f>
        <v>1.0250797213098355</v>
      </c>
      <c r="K24" s="4">
        <v>5631</v>
      </c>
      <c r="L24" s="4">
        <v>5631</v>
      </c>
      <c r="M24" s="4">
        <v>0</v>
      </c>
      <c r="N24" s="5">
        <f>Taulukko1[[#This Row],[Toteutuneiden osaamispisteiden määrä yhteensä 2024]]/Taulukko1[[#This Row],[Toteutuneiden opiskelijavuosien määrä 2024]]</f>
        <v>90.052971969713241</v>
      </c>
      <c r="O24" s="5">
        <f>IFERROR(Taulukko1[[#This Row],[Toteutuneiden osaamispisteiden määrä perustutkinnot 2024]]/Taulukko1[[#This Row],[Toteutuneiden opiskelijavuosien määrä, perustutkinnot 2024]],"")</f>
        <v>90.052971969713241</v>
      </c>
      <c r="P24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25" spans="1:16" x14ac:dyDescent="0.25">
      <c r="A25" s="1" t="s">
        <v>74</v>
      </c>
      <c r="B25" s="2" t="s">
        <v>75</v>
      </c>
      <c r="C25" s="2" t="s">
        <v>18</v>
      </c>
      <c r="D25" s="2" t="s">
        <v>19</v>
      </c>
      <c r="E25" s="2" t="s">
        <v>20</v>
      </c>
      <c r="F25" s="4">
        <v>2080</v>
      </c>
      <c r="G25" s="5">
        <v>2141.2958901292027</v>
      </c>
      <c r="H25" s="5">
        <v>1898.5726025133038</v>
      </c>
      <c r="I25" s="5">
        <v>242.72328761589881</v>
      </c>
      <c r="J25" s="7">
        <f>IFERROR(Taulukko1[[#This Row],[Toteutuneiden opiskelijavuosien määrä 2024]]/Taulukko1[[#This Row],[Tavoitteellisten opiskelijavuosien määrä 2024]],"")</f>
        <v>1.029469177946732</v>
      </c>
      <c r="K25" s="4">
        <v>150338</v>
      </c>
      <c r="L25" s="4">
        <v>117948</v>
      </c>
      <c r="M25" s="4">
        <v>32390</v>
      </c>
      <c r="N25" s="5">
        <f>Taulukko1[[#This Row],[Toteutuneiden osaamispisteiden määrä yhteensä 2024]]/Taulukko1[[#This Row],[Toteutuneiden opiskelijavuosien määrä 2024]]</f>
        <v>70.208886447229304</v>
      </c>
      <c r="O25" s="5">
        <f>IFERROR(Taulukko1[[#This Row],[Toteutuneiden osaamispisteiden määrä perustutkinnot 2024]]/Taulukko1[[#This Row],[Toteutuneiden opiskelijavuosien määrä, perustutkinnot 2024]],"")</f>
        <v>62.124566552715493</v>
      </c>
      <c r="P25" s="5">
        <f>IFERROR(Taulukko1[[#This Row],[Toteutuneiden osaamispisteiden määrä ammatti- ja erikoisammattitutkinnot 2024]]/Taulukko1[[#This Row],[Toteutuneiden opiskelijavuosien määrä, ammatti- ja erikoisammattitutkinnot 2024]],"")</f>
        <v>133.44413845966051</v>
      </c>
    </row>
    <row r="26" spans="1:16" x14ac:dyDescent="0.25">
      <c r="A26" s="1" t="s">
        <v>76</v>
      </c>
      <c r="B26" s="2" t="s">
        <v>77</v>
      </c>
      <c r="C26" s="2" t="s">
        <v>78</v>
      </c>
      <c r="D26" s="2" t="s">
        <v>19</v>
      </c>
      <c r="E26" s="2" t="s">
        <v>20</v>
      </c>
      <c r="F26" s="4">
        <v>310</v>
      </c>
      <c r="G26" s="5">
        <v>272.44520542669989</v>
      </c>
      <c r="H26" s="5">
        <v>181.43890408680005</v>
      </c>
      <c r="I26" s="5">
        <v>91.006301339899807</v>
      </c>
      <c r="J26" s="7">
        <f>IFERROR(Taulukko1[[#This Row],[Toteutuneiden opiskelijavuosien määrä 2024]]/Taulukko1[[#This Row],[Tavoitteellisten opiskelijavuosien määrä 2024]],"")</f>
        <v>0.8788555013764513</v>
      </c>
      <c r="K26" s="4">
        <v>18585</v>
      </c>
      <c r="L26" s="4">
        <v>10680</v>
      </c>
      <c r="M26" s="4">
        <v>7905</v>
      </c>
      <c r="N26" s="5">
        <f>Taulukko1[[#This Row],[Toteutuneiden osaamispisteiden määrä yhteensä 2024]]/Taulukko1[[#This Row],[Toteutuneiden opiskelijavuosien määrä 2024]]</f>
        <v>68.215551713939803</v>
      </c>
      <c r="O26" s="5">
        <f>IFERROR(Taulukko1[[#This Row],[Toteutuneiden osaamispisteiden määrä perustutkinnot 2024]]/Taulukko1[[#This Row],[Toteutuneiden opiskelijavuosien määrä, perustutkinnot 2024]],"")</f>
        <v>58.86278939874277</v>
      </c>
      <c r="P26" s="5">
        <f>IFERROR(Taulukko1[[#This Row],[Toteutuneiden osaamispisteiden määrä ammatti- ja erikoisammattitutkinnot 2024]]/Taulukko1[[#This Row],[Toteutuneiden opiskelijavuosien määrä, ammatti- ja erikoisammattitutkinnot 2024]],"")</f>
        <v>86.862117057978026</v>
      </c>
    </row>
    <row r="27" spans="1:16" x14ac:dyDescent="0.25">
      <c r="A27" s="1" t="s">
        <v>79</v>
      </c>
      <c r="B27" s="2" t="s">
        <v>80</v>
      </c>
      <c r="C27" s="2" t="s">
        <v>18</v>
      </c>
      <c r="D27" s="2" t="s">
        <v>19</v>
      </c>
      <c r="E27" s="2" t="s">
        <v>20</v>
      </c>
      <c r="F27" s="4">
        <v>3736</v>
      </c>
      <c r="G27" s="5">
        <v>3801.2117801830027</v>
      </c>
      <c r="H27" s="5">
        <v>3104.4668488260036</v>
      </c>
      <c r="I27" s="5">
        <v>559.77671219629883</v>
      </c>
      <c r="J27" s="7">
        <f>IFERROR(Taulukko1[[#This Row],[Toteutuneiden opiskelijavuosien määrä 2024]]/Taulukko1[[#This Row],[Tavoitteellisten opiskelijavuosien määrä 2024]],"")</f>
        <v>1.0174549732823883</v>
      </c>
      <c r="K27" s="4">
        <v>265325</v>
      </c>
      <c r="L27" s="4">
        <v>189830</v>
      </c>
      <c r="M27" s="4">
        <v>75495</v>
      </c>
      <c r="N27" s="5">
        <f>Taulukko1[[#This Row],[Toteutuneiden osaamispisteiden määrä yhteensä 2024]]/Taulukko1[[#This Row],[Toteutuneiden opiskelijavuosien määrä 2024]]</f>
        <v>69.800109897382882</v>
      </c>
      <c r="O27" s="5">
        <f>IFERROR(Taulukko1[[#This Row],[Toteutuneiden osaamispisteiden määrä perustutkinnot 2024]]/Taulukko1[[#This Row],[Toteutuneiden opiskelijavuosien määrä, perustutkinnot 2024]],"")</f>
        <v>61.147375457330718</v>
      </c>
      <c r="P27" s="5">
        <f>IFERROR(Taulukko1[[#This Row],[Toteutuneiden osaamispisteiden määrä ammatti- ja erikoisammattitutkinnot 2024]]/Taulukko1[[#This Row],[Toteutuneiden opiskelijavuosien määrä, ammatti- ja erikoisammattitutkinnot 2024]],"")</f>
        <v>134.86627498988545</v>
      </c>
    </row>
    <row r="28" spans="1:16" x14ac:dyDescent="0.25">
      <c r="A28" s="1" t="s">
        <v>81</v>
      </c>
      <c r="B28" s="2" t="s">
        <v>82</v>
      </c>
      <c r="C28" s="2" t="s">
        <v>78</v>
      </c>
      <c r="D28" s="2" t="s">
        <v>19</v>
      </c>
      <c r="E28" s="2" t="s">
        <v>20</v>
      </c>
      <c r="F28" s="4">
        <v>501</v>
      </c>
      <c r="G28" s="5">
        <v>557.67726014299456</v>
      </c>
      <c r="H28" s="5">
        <v>292.57972596189592</v>
      </c>
      <c r="I28" s="5">
        <v>265.09753418109864</v>
      </c>
      <c r="J28" s="7">
        <f>IFERROR(Taulukko1[[#This Row],[Toteutuneiden opiskelijavuosien määrä 2024]]/Taulukko1[[#This Row],[Tavoitteellisten opiskelijavuosien määrä 2024]],"")</f>
        <v>1.1131282637584721</v>
      </c>
      <c r="K28" s="4">
        <v>42512</v>
      </c>
      <c r="L28" s="4">
        <v>17062</v>
      </c>
      <c r="M28" s="4">
        <v>25450</v>
      </c>
      <c r="N28" s="5">
        <f>Taulukko1[[#This Row],[Toteutuneiden osaamispisteiden määrä yhteensä 2024]]/Taulukko1[[#This Row],[Toteutuneiden opiskelijavuosien määrä 2024]]</f>
        <v>76.230470629373443</v>
      </c>
      <c r="O28" s="5">
        <f>IFERROR(Taulukko1[[#This Row],[Toteutuneiden osaamispisteiden määrä perustutkinnot 2024]]/Taulukko1[[#This Row],[Toteutuneiden opiskelijavuosien määrä, perustutkinnot 2024]],"")</f>
        <v>58.315728965519874</v>
      </c>
      <c r="P28" s="5">
        <f>IFERROR(Taulukko1[[#This Row],[Toteutuneiden osaamispisteiden määrä ammatti- ja erikoisammattitutkinnot 2024]]/Taulukko1[[#This Row],[Toteutuneiden opiskelijavuosien määrä, ammatti- ja erikoisammattitutkinnot 2024]],"")</f>
        <v>96.002401827751797</v>
      </c>
    </row>
    <row r="29" spans="1:16" x14ac:dyDescent="0.25">
      <c r="A29" s="1" t="s">
        <v>83</v>
      </c>
      <c r="B29" s="2" t="s">
        <v>84</v>
      </c>
      <c r="C29" s="2" t="s">
        <v>48</v>
      </c>
      <c r="D29" s="2" t="s">
        <v>19</v>
      </c>
      <c r="E29" s="2" t="s">
        <v>20</v>
      </c>
      <c r="F29" s="4">
        <v>39</v>
      </c>
      <c r="G29" s="5">
        <v>40.187671221100011</v>
      </c>
      <c r="H29" s="5">
        <v>34.390410948700016</v>
      </c>
      <c r="I29" s="5">
        <v>5.7972602723999946</v>
      </c>
      <c r="J29" s="7">
        <f>IFERROR(Taulukko1[[#This Row],[Toteutuneiden opiskelijavuosien määrä 2024]]/Taulukko1[[#This Row],[Tavoitteellisten opiskelijavuosien määrä 2024]],"")</f>
        <v>1.0304531082333337</v>
      </c>
      <c r="K29" s="4">
        <v>4725</v>
      </c>
      <c r="L29" s="4">
        <v>3870</v>
      </c>
      <c r="M29" s="4">
        <v>855</v>
      </c>
      <c r="N29" s="5">
        <f>Taulukko1[[#This Row],[Toteutuneiden osaamispisteiden määrä yhteensä 2024]]/Taulukko1[[#This Row],[Toteutuneiden opiskelijavuosien määrä 2024]]</f>
        <v>117.57337154483339</v>
      </c>
      <c r="O29" s="5">
        <f>IFERROR(Taulukko1[[#This Row],[Toteutuneiden osaamispisteiden määrä perustutkinnot 2024]]/Taulukko1[[#This Row],[Toteutuneiden opiskelijavuosien määrä, perustutkinnot 2024]],"")</f>
        <v>112.53136828672555</v>
      </c>
      <c r="P29" s="5">
        <f>IFERROR(Taulukko1[[#This Row],[Toteutuneiden osaamispisteiden määrä ammatti- ja erikoisammattitutkinnot 2024]]/Taulukko1[[#This Row],[Toteutuneiden opiskelijavuosien määrä, ammatti- ja erikoisammattitutkinnot 2024]],"")</f>
        <v>147.48345939728534</v>
      </c>
    </row>
    <row r="30" spans="1:16" x14ac:dyDescent="0.25">
      <c r="A30" s="1" t="s">
        <v>85</v>
      </c>
      <c r="B30" s="2" t="s">
        <v>86</v>
      </c>
      <c r="C30" s="2" t="s">
        <v>48</v>
      </c>
      <c r="D30" s="2" t="s">
        <v>42</v>
      </c>
      <c r="E30" s="2" t="s">
        <v>20</v>
      </c>
      <c r="F30" s="4">
        <v>1512</v>
      </c>
      <c r="G30" s="5">
        <v>1574.0487942302721</v>
      </c>
      <c r="H30" s="5">
        <v>1045.4623285758851</v>
      </c>
      <c r="I30" s="5">
        <v>502.01112319288688</v>
      </c>
      <c r="J30" s="7">
        <f>IFERROR(Taulukko1[[#This Row],[Toteutuneiden opiskelijavuosien määrä 2024]]/Taulukko1[[#This Row],[Tavoitteellisten opiskelijavuosien määrä 2024]],"")</f>
        <v>1.0410375623216086</v>
      </c>
      <c r="K30" s="4">
        <v>143399</v>
      </c>
      <c r="L30" s="4">
        <v>71289</v>
      </c>
      <c r="M30" s="4">
        <v>72110</v>
      </c>
      <c r="N30" s="5">
        <f>Taulukko1[[#This Row],[Toteutuneiden osaamispisteiden määrä yhteensä 2024]]/Taulukko1[[#This Row],[Toteutuneiden opiskelijavuosien määrä 2024]]</f>
        <v>91.102004287054996</v>
      </c>
      <c r="O30" s="5">
        <f>IFERROR(Taulukko1[[#This Row],[Toteutuneiden osaamispisteiden määrä perustutkinnot 2024]]/Taulukko1[[#This Row],[Toteutuneiden opiskelijavuosien määrä, perustutkinnot 2024]],"")</f>
        <v>68.188970612751717</v>
      </c>
      <c r="P30" s="5">
        <f>IFERROR(Taulukko1[[#This Row],[Toteutuneiden osaamispisteiden määrä ammatti- ja erikoisammattitutkinnot 2024]]/Taulukko1[[#This Row],[Toteutuneiden opiskelijavuosien määrä, ammatti- ja erikoisammattitutkinnot 2024]],"")</f>
        <v>143.64223553726578</v>
      </c>
    </row>
    <row r="31" spans="1:16" x14ac:dyDescent="0.25">
      <c r="A31" s="1" t="s">
        <v>87</v>
      </c>
      <c r="B31" s="2" t="s">
        <v>88</v>
      </c>
      <c r="C31" s="2" t="s">
        <v>89</v>
      </c>
      <c r="D31" s="2" t="s">
        <v>19</v>
      </c>
      <c r="E31" s="2" t="s">
        <v>20</v>
      </c>
      <c r="F31" s="4">
        <v>85</v>
      </c>
      <c r="G31" s="5">
        <v>73.423287646800105</v>
      </c>
      <c r="H31" s="5">
        <v>0</v>
      </c>
      <c r="I31" s="5">
        <v>63.028767101400106</v>
      </c>
      <c r="J31" s="7">
        <f>IFERROR(Taulukko1[[#This Row],[Toteutuneiden opiskelijavuosien määrä 2024]]/Taulukko1[[#This Row],[Tavoitteellisten opiskelijavuosien määrä 2024]],"")</f>
        <v>0.86380338408000124</v>
      </c>
      <c r="K31" s="4">
        <v>10220</v>
      </c>
      <c r="L31" s="4">
        <v>0</v>
      </c>
      <c r="M31" s="4">
        <v>10220</v>
      </c>
      <c r="N31" s="5">
        <f>Taulukko1[[#This Row],[Toteutuneiden osaamispisteiden määrä yhteensä 2024]]/Taulukko1[[#This Row],[Toteutuneiden opiskelijavuosien määrä 2024]]</f>
        <v>139.19289543615801</v>
      </c>
      <c r="O31" s="5" t="str">
        <f>IFERROR(Taulukko1[[#This Row],[Toteutuneiden osaamispisteiden määrä perustutkinnot 2024]]/Taulukko1[[#This Row],[Toteutuneiden opiskelijavuosien määrä, perustutkinnot 2024]],"")</f>
        <v/>
      </c>
      <c r="P31" s="5">
        <f>IFERROR(Taulukko1[[#This Row],[Toteutuneiden osaamispisteiden määrä ammatti- ja erikoisammattitutkinnot 2024]]/Taulukko1[[#This Row],[Toteutuneiden opiskelijavuosien määrä, ammatti- ja erikoisammattitutkinnot 2024]],"")</f>
        <v>162.14818201279675</v>
      </c>
    </row>
    <row r="32" spans="1:16" x14ac:dyDescent="0.25">
      <c r="A32" s="1" t="s">
        <v>90</v>
      </c>
      <c r="B32" s="2" t="s">
        <v>91</v>
      </c>
      <c r="C32" s="2" t="s">
        <v>89</v>
      </c>
      <c r="D32" s="2" t="s">
        <v>71</v>
      </c>
      <c r="E32" s="2" t="s">
        <v>20</v>
      </c>
      <c r="F32" s="4">
        <v>51</v>
      </c>
      <c r="G32" s="5">
        <v>49.410958893600004</v>
      </c>
      <c r="H32" s="5">
        <v>49.410958893600004</v>
      </c>
      <c r="I32" s="5">
        <v>0</v>
      </c>
      <c r="J32" s="7">
        <f>IFERROR(Taulukko1[[#This Row],[Toteutuneiden opiskelijavuosien määrä 2024]]/Taulukko1[[#This Row],[Tavoitteellisten opiskelijavuosien määrä 2024]],"")</f>
        <v>0.96884233124705887</v>
      </c>
      <c r="K32" s="4">
        <v>3219.5</v>
      </c>
      <c r="L32" s="4">
        <v>3219.5</v>
      </c>
      <c r="M32" s="4">
        <v>0</v>
      </c>
      <c r="N32" s="5">
        <f>Taulukko1[[#This Row],[Toteutuneiden osaamispisteiden määrä yhteensä 2024]]/Taulukko1[[#This Row],[Toteutuneiden opiskelijavuosien määrä 2024]]</f>
        <v>65.157610216243114</v>
      </c>
      <c r="O32" s="5">
        <f>IFERROR(Taulukko1[[#This Row],[Toteutuneiden osaamispisteiden määrä perustutkinnot 2024]]/Taulukko1[[#This Row],[Toteutuneiden opiskelijavuosien määrä, perustutkinnot 2024]],"")</f>
        <v>65.157610216243114</v>
      </c>
      <c r="P32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33" spans="1:16" x14ac:dyDescent="0.25">
      <c r="A33" s="1" t="s">
        <v>92</v>
      </c>
      <c r="B33" s="2" t="s">
        <v>93</v>
      </c>
      <c r="C33" s="2" t="s">
        <v>63</v>
      </c>
      <c r="D33" s="2" t="s">
        <v>42</v>
      </c>
      <c r="E33" s="2" t="s">
        <v>20</v>
      </c>
      <c r="F33" s="4">
        <v>2732</v>
      </c>
      <c r="G33" s="5">
        <v>2848.8730132382548</v>
      </c>
      <c r="H33" s="5">
        <v>2459.4251503201554</v>
      </c>
      <c r="I33" s="5">
        <v>234.69471225669963</v>
      </c>
      <c r="J33" s="7">
        <f>IFERROR(Taulukko1[[#This Row],[Toteutuneiden opiskelijavuosien määrä 2024]]/Taulukko1[[#This Row],[Tavoitteellisten opiskelijavuosien määrä 2024]],"")</f>
        <v>1.0427792874224944</v>
      </c>
      <c r="K33" s="4">
        <v>194367</v>
      </c>
      <c r="L33" s="4">
        <v>163502</v>
      </c>
      <c r="M33" s="4">
        <v>30865</v>
      </c>
      <c r="N33" s="5">
        <f>Taulukko1[[#This Row],[Toteutuneiden osaamispisteiden määrä yhteensä 2024]]/Taulukko1[[#This Row],[Toteutuneiden opiskelijavuosien määrä 2024]]</f>
        <v>68.225926216018692</v>
      </c>
      <c r="O33" s="5">
        <f>IFERROR(Taulukko1[[#This Row],[Toteutuneiden osaamispisteiden määrä perustutkinnot 2024]]/Taulukko1[[#This Row],[Toteutuneiden opiskelijavuosien määrä, perustutkinnot 2024]],"")</f>
        <v>66.479762548868848</v>
      </c>
      <c r="P33" s="5">
        <f>IFERROR(Taulukko1[[#This Row],[Toteutuneiden osaamispisteiden määrä ammatti- ja erikoisammattitutkinnot 2024]]/Taulukko1[[#This Row],[Toteutuneiden opiskelijavuosien määrä, ammatti- ja erikoisammattitutkinnot 2024]],"")</f>
        <v>131.51127140112601</v>
      </c>
    </row>
    <row r="34" spans="1:16" x14ac:dyDescent="0.25">
      <c r="A34" s="1" t="s">
        <v>94</v>
      </c>
      <c r="B34" s="2" t="s">
        <v>95</v>
      </c>
      <c r="C34" s="2" t="s">
        <v>18</v>
      </c>
      <c r="D34" s="2" t="s">
        <v>19</v>
      </c>
      <c r="E34" s="2" t="s">
        <v>20</v>
      </c>
      <c r="F34" s="4">
        <v>137</v>
      </c>
      <c r="G34" s="5">
        <v>167.92328763750029</v>
      </c>
      <c r="H34" s="5">
        <v>0</v>
      </c>
      <c r="I34" s="5">
        <v>167.92328763750029</v>
      </c>
      <c r="J34" s="7">
        <f>IFERROR(Taulukko1[[#This Row],[Toteutuneiden opiskelijavuosien määrä 2024]]/Taulukko1[[#This Row],[Tavoitteellisten opiskelijavuosien määrä 2024]],"")</f>
        <v>1.2257174280109511</v>
      </c>
      <c r="K34" s="4">
        <v>31270</v>
      </c>
      <c r="L34" s="4">
        <v>0</v>
      </c>
      <c r="M34" s="4">
        <v>31270</v>
      </c>
      <c r="N34" s="5">
        <f>Taulukko1[[#This Row],[Toteutuneiden osaamispisteiden määrä yhteensä 2024]]/Taulukko1[[#This Row],[Toteutuneiden opiskelijavuosien määrä 2024]]</f>
        <v>186.2159825473596</v>
      </c>
      <c r="O34" s="5" t="str">
        <f>IFERROR(Taulukko1[[#This Row],[Toteutuneiden osaamispisteiden määrä perustutkinnot 2024]]/Taulukko1[[#This Row],[Toteutuneiden opiskelijavuosien määrä, perustutkinnot 2024]],"")</f>
        <v/>
      </c>
      <c r="P34" s="5">
        <f>IFERROR(Taulukko1[[#This Row],[Toteutuneiden osaamispisteiden määrä ammatti- ja erikoisammattitutkinnot 2024]]/Taulukko1[[#This Row],[Toteutuneiden opiskelijavuosien määrä, ammatti- ja erikoisammattitutkinnot 2024]],"")</f>
        <v>186.2159825473596</v>
      </c>
    </row>
    <row r="35" spans="1:16" x14ac:dyDescent="0.25">
      <c r="A35" s="1" t="s">
        <v>96</v>
      </c>
      <c r="B35" s="2" t="s">
        <v>97</v>
      </c>
      <c r="C35" s="2" t="s">
        <v>98</v>
      </c>
      <c r="D35" s="2" t="s">
        <v>42</v>
      </c>
      <c r="E35" s="2" t="s">
        <v>20</v>
      </c>
      <c r="F35" s="4">
        <v>6325</v>
      </c>
      <c r="G35" s="5">
        <v>6460.6232866825685</v>
      </c>
      <c r="H35" s="5">
        <v>5024.539040435774</v>
      </c>
      <c r="I35" s="5">
        <v>1239.8691777766946</v>
      </c>
      <c r="J35" s="7">
        <f>IFERROR(Taulukko1[[#This Row],[Toteutuneiden opiskelijavuosien määrä 2024]]/Taulukko1[[#This Row],[Tavoitteellisten opiskelijavuosien määrä 2024]],"")</f>
        <v>1.0214424168668093</v>
      </c>
      <c r="K35" s="4">
        <v>503893</v>
      </c>
      <c r="L35" s="4">
        <v>360058</v>
      </c>
      <c r="M35" s="4">
        <v>143835</v>
      </c>
      <c r="N35" s="5">
        <f>Taulukko1[[#This Row],[Toteutuneiden osaamispisteiden määrä yhteensä 2024]]/Taulukko1[[#This Row],[Toteutuneiden opiskelijavuosien määrä 2024]]</f>
        <v>77.994487163287516</v>
      </c>
      <c r="O35" s="5">
        <f>IFERROR(Taulukko1[[#This Row],[Toteutuneiden osaamispisteiden määrä perustutkinnot 2024]]/Taulukko1[[#This Row],[Toteutuneiden opiskelijavuosien määrä, perustutkinnot 2024]],"")</f>
        <v>71.659906929247882</v>
      </c>
      <c r="P35" s="5">
        <f>IFERROR(Taulukko1[[#This Row],[Toteutuneiden osaamispisteiden määrä ammatti- ja erikoisammattitutkinnot 2024]]/Taulukko1[[#This Row],[Toteutuneiden opiskelijavuosien määrä, ammatti- ja erikoisammattitutkinnot 2024]],"")</f>
        <v>116.0082068157559</v>
      </c>
    </row>
    <row r="36" spans="1:16" x14ac:dyDescent="0.25">
      <c r="A36" s="1" t="s">
        <v>99</v>
      </c>
      <c r="B36" s="2" t="s">
        <v>100</v>
      </c>
      <c r="C36" s="2" t="s">
        <v>98</v>
      </c>
      <c r="D36" s="2" t="s">
        <v>19</v>
      </c>
      <c r="E36" s="2" t="s">
        <v>20</v>
      </c>
      <c r="F36" s="4">
        <v>196</v>
      </c>
      <c r="G36" s="5">
        <v>196.58947940870064</v>
      </c>
      <c r="H36" s="5">
        <v>123.81589038790058</v>
      </c>
      <c r="I36" s="5">
        <v>72.773589020800074</v>
      </c>
      <c r="J36" s="7">
        <f>IFERROR(Taulukko1[[#This Row],[Toteutuneiden opiskelijavuosien määrä 2024]]/Taulukko1[[#This Row],[Tavoitteellisten opiskelijavuosien määrä 2024]],"")</f>
        <v>1.0030075480035747</v>
      </c>
      <c r="K36" s="4">
        <v>20811</v>
      </c>
      <c r="L36" s="4">
        <v>11371</v>
      </c>
      <c r="M36" s="4">
        <v>9440</v>
      </c>
      <c r="N36" s="5">
        <f>Taulukko1[[#This Row],[Toteutuneiden osaamispisteiden määrä yhteensä 2024]]/Taulukko1[[#This Row],[Toteutuneiden opiskelijavuosien määrä 2024]]</f>
        <v>105.86019182000514</v>
      </c>
      <c r="O36" s="5">
        <f>IFERROR(Taulukko1[[#This Row],[Toteutuneiden osaamispisteiden määrä perustutkinnot 2024]]/Taulukko1[[#This Row],[Toteutuneiden opiskelijavuosien määrä, perustutkinnot 2024]],"")</f>
        <v>91.837969782198371</v>
      </c>
      <c r="P36" s="5">
        <f>IFERROR(Taulukko1[[#This Row],[Toteutuneiden osaamispisteiden määrä ammatti- ja erikoisammattitutkinnot 2024]]/Taulukko1[[#This Row],[Toteutuneiden opiskelijavuosien määrä, ammatti- ja erikoisammattitutkinnot 2024]],"")</f>
        <v>129.71738960547719</v>
      </c>
    </row>
    <row r="37" spans="1:16" x14ac:dyDescent="0.25">
      <c r="A37" s="1" t="s">
        <v>101</v>
      </c>
      <c r="B37" s="2" t="s">
        <v>102</v>
      </c>
      <c r="C37" s="2" t="s">
        <v>98</v>
      </c>
      <c r="D37" s="2" t="s">
        <v>19</v>
      </c>
      <c r="E37" s="2" t="s">
        <v>20</v>
      </c>
      <c r="F37" s="4">
        <v>120</v>
      </c>
      <c r="G37" s="5">
        <v>118.23561639860091</v>
      </c>
      <c r="H37" s="5">
        <v>118.23561639860091</v>
      </c>
      <c r="I37" s="5">
        <v>0</v>
      </c>
      <c r="J37" s="7">
        <f>IFERROR(Taulukko1[[#This Row],[Toteutuneiden opiskelijavuosien määrä 2024]]/Taulukko1[[#This Row],[Tavoitteellisten opiskelijavuosien määrä 2024]],"")</f>
        <v>0.98529680332167424</v>
      </c>
      <c r="K37" s="4">
        <v>7887</v>
      </c>
      <c r="L37" s="4">
        <v>7887</v>
      </c>
      <c r="M37" s="4">
        <v>0</v>
      </c>
      <c r="N37" s="5">
        <f>Taulukko1[[#This Row],[Toteutuneiden osaamispisteiden määrä yhteensä 2024]]/Taulukko1[[#This Row],[Toteutuneiden opiskelijavuosien määrä 2024]]</f>
        <v>66.70578832533009</v>
      </c>
      <c r="O37" s="5">
        <f>IFERROR(Taulukko1[[#This Row],[Toteutuneiden osaamispisteiden määrä perustutkinnot 2024]]/Taulukko1[[#This Row],[Toteutuneiden opiskelijavuosien määrä, perustutkinnot 2024]],"")</f>
        <v>66.70578832533009</v>
      </c>
      <c r="P37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38" spans="1:16" x14ac:dyDescent="0.25">
      <c r="A38" s="1" t="s">
        <v>103</v>
      </c>
      <c r="B38" s="2" t="s">
        <v>104</v>
      </c>
      <c r="C38" s="2" t="s">
        <v>105</v>
      </c>
      <c r="D38" s="2" t="s">
        <v>42</v>
      </c>
      <c r="E38" s="2" t="s">
        <v>20</v>
      </c>
      <c r="F38" s="4">
        <v>561</v>
      </c>
      <c r="G38" s="5">
        <v>583.77479440199068</v>
      </c>
      <c r="H38" s="5">
        <v>578.55506837329062</v>
      </c>
      <c r="I38" s="5">
        <v>3.0301369855999991</v>
      </c>
      <c r="J38" s="7">
        <f>IFERROR(Taulukko1[[#This Row],[Toteutuneiden opiskelijavuosien määrä 2024]]/Taulukko1[[#This Row],[Tavoitteellisten opiskelijavuosien määrä 2024]],"")</f>
        <v>1.0405967814652239</v>
      </c>
      <c r="K38" s="4">
        <v>33221</v>
      </c>
      <c r="L38" s="4">
        <v>33221</v>
      </c>
      <c r="M38" s="4">
        <v>0</v>
      </c>
      <c r="N38" s="5">
        <f>Taulukko1[[#This Row],[Toteutuneiden osaamispisteiden määrä yhteensä 2024]]/Taulukko1[[#This Row],[Toteutuneiden opiskelijavuosien määrä 2024]]</f>
        <v>56.907218877154584</v>
      </c>
      <c r="O38" s="5">
        <f>IFERROR(Taulukko1[[#This Row],[Toteutuneiden osaamispisteiden määrä perustutkinnot 2024]]/Taulukko1[[#This Row],[Toteutuneiden opiskelijavuosien määrä, perustutkinnot 2024]],"")</f>
        <v>57.420636022438948</v>
      </c>
      <c r="P38" s="5">
        <f>IFERROR(Taulukko1[[#This Row],[Toteutuneiden osaamispisteiden määrä ammatti- ja erikoisammattitutkinnot 2024]]/Taulukko1[[#This Row],[Toteutuneiden opiskelijavuosien määrä, ammatti- ja erikoisammattitutkinnot 2024]],"")</f>
        <v>0</v>
      </c>
    </row>
    <row r="39" spans="1:16" x14ac:dyDescent="0.25">
      <c r="A39" s="1" t="s">
        <v>106</v>
      </c>
      <c r="B39" s="2" t="s">
        <v>107</v>
      </c>
      <c r="C39" s="2" t="s">
        <v>108</v>
      </c>
      <c r="D39" s="2" t="s">
        <v>71</v>
      </c>
      <c r="E39" s="2" t="s">
        <v>20</v>
      </c>
      <c r="F39" s="4">
        <v>2828</v>
      </c>
      <c r="G39" s="5">
        <v>3010.8743830148383</v>
      </c>
      <c r="H39" s="5">
        <v>2224.5182188191461</v>
      </c>
      <c r="I39" s="5">
        <v>741.28273954279177</v>
      </c>
      <c r="J39" s="7">
        <f>IFERROR(Taulukko1[[#This Row],[Toteutuneiden opiskelijavuosien määrä 2024]]/Taulukko1[[#This Row],[Tavoitteellisten opiskelijavuosien määrä 2024]],"")</f>
        <v>1.0646656234140164</v>
      </c>
      <c r="K39" s="4">
        <v>212886</v>
      </c>
      <c r="L39" s="4">
        <v>142406</v>
      </c>
      <c r="M39" s="4">
        <v>70480</v>
      </c>
      <c r="N39" s="5">
        <f>Taulukko1[[#This Row],[Toteutuneiden osaamispisteiden määrä yhteensä 2024]]/Taulukko1[[#This Row],[Toteutuneiden opiskelijavuosien määrä 2024]]</f>
        <v>70.70570635591703</v>
      </c>
      <c r="O39" s="5">
        <f>IFERROR(Taulukko1[[#This Row],[Toteutuneiden osaamispisteiden määrä perustutkinnot 2024]]/Taulukko1[[#This Row],[Toteutuneiden opiskelijavuosien määrä, perustutkinnot 2024]],"")</f>
        <v>64.016558190111922</v>
      </c>
      <c r="P39" s="5">
        <f>IFERROR(Taulukko1[[#This Row],[Toteutuneiden osaamispisteiden määrä ammatti- ja erikoisammattitutkinnot 2024]]/Taulukko1[[#This Row],[Toteutuneiden opiskelijavuosien määrä, ammatti- ja erikoisammattitutkinnot 2024]],"")</f>
        <v>95.078431265606753</v>
      </c>
    </row>
    <row r="40" spans="1:16" x14ac:dyDescent="0.25">
      <c r="A40" s="1" t="s">
        <v>109</v>
      </c>
      <c r="B40" s="2" t="s">
        <v>110</v>
      </c>
      <c r="C40" s="2" t="s">
        <v>63</v>
      </c>
      <c r="D40" s="2" t="s">
        <v>19</v>
      </c>
      <c r="E40" s="2" t="s">
        <v>20</v>
      </c>
      <c r="F40" s="4">
        <v>89</v>
      </c>
      <c r="G40" s="5">
        <v>98.336986279800101</v>
      </c>
      <c r="H40" s="5">
        <v>70.632876698700102</v>
      </c>
      <c r="I40" s="5">
        <v>27.704109581100006</v>
      </c>
      <c r="J40" s="7">
        <f>IFERROR(Taulukko1[[#This Row],[Toteutuneiden opiskelijavuosien määrä 2024]]/Taulukko1[[#This Row],[Tavoitteellisten opiskelijavuosien määrä 2024]],"")</f>
        <v>1.104909958200001</v>
      </c>
      <c r="K40" s="4">
        <v>9157</v>
      </c>
      <c r="L40" s="4">
        <v>4792</v>
      </c>
      <c r="M40" s="4">
        <v>4365</v>
      </c>
      <c r="N40" s="5">
        <f>Taulukko1[[#This Row],[Toteutuneiden osaamispisteiden määrä yhteensä 2024]]/Taulukko1[[#This Row],[Toteutuneiden opiskelijavuosien määrä 2024]]</f>
        <v>93.118574672864327</v>
      </c>
      <c r="O40" s="5">
        <f>IFERROR(Taulukko1[[#This Row],[Toteutuneiden osaamispisteiden määrä perustutkinnot 2024]]/Taulukko1[[#This Row],[Toteutuneiden opiskelijavuosien määrä, perustutkinnot 2024]],"")</f>
        <v>67.843760922287203</v>
      </c>
      <c r="P40" s="5">
        <f>IFERROR(Taulukko1[[#This Row],[Toteutuneiden osaamispisteiden määrä ammatti- ja erikoisammattitutkinnot 2024]]/Taulukko1[[#This Row],[Toteutuneiden opiskelijavuosien määrä, ammatti- ja erikoisammattitutkinnot 2024]],"")</f>
        <v>157.55785210212431</v>
      </c>
    </row>
    <row r="41" spans="1:16" x14ac:dyDescent="0.25">
      <c r="A41" s="1" t="s">
        <v>111</v>
      </c>
      <c r="B41" s="2" t="s">
        <v>112</v>
      </c>
      <c r="C41" s="2" t="s">
        <v>18</v>
      </c>
      <c r="D41" s="2" t="s">
        <v>19</v>
      </c>
      <c r="E41" s="2" t="s">
        <v>20</v>
      </c>
      <c r="F41" s="4">
        <v>88</v>
      </c>
      <c r="G41" s="5">
        <v>102.32684929400043</v>
      </c>
      <c r="H41" s="5">
        <v>101.91315066400043</v>
      </c>
      <c r="I41" s="5">
        <v>0.41369863000000001</v>
      </c>
      <c r="J41" s="7">
        <f>IFERROR(Taulukko1[[#This Row],[Toteutuneiden opiskelijavuosien määrä 2024]]/Taulukko1[[#This Row],[Tavoitteellisten opiskelijavuosien määrä 2024]],"")</f>
        <v>1.1628051056136413</v>
      </c>
      <c r="K41" s="4">
        <v>7841</v>
      </c>
      <c r="L41" s="4">
        <v>7841</v>
      </c>
      <c r="M41" s="4">
        <v>0</v>
      </c>
      <c r="N41" s="5">
        <f>Taulukko1[[#This Row],[Toteutuneiden osaamispisteiden määrä yhteensä 2024]]/Taulukko1[[#This Row],[Toteutuneiden opiskelijavuosien määrä 2024]]</f>
        <v>76.6270050734351</v>
      </c>
      <c r="O41" s="5">
        <f>IFERROR(Taulukko1[[#This Row],[Toteutuneiden osaamispisteiden määrä perustutkinnot 2024]]/Taulukko1[[#This Row],[Toteutuneiden opiskelijavuosien määrä, perustutkinnot 2024]],"")</f>
        <v>76.938059013121432</v>
      </c>
      <c r="P41" s="5">
        <f>IFERROR(Taulukko1[[#This Row],[Toteutuneiden osaamispisteiden määrä ammatti- ja erikoisammattitutkinnot 2024]]/Taulukko1[[#This Row],[Toteutuneiden opiskelijavuosien määrä, ammatti- ja erikoisammattitutkinnot 2024]],"")</f>
        <v>0</v>
      </c>
    </row>
    <row r="42" spans="1:16" x14ac:dyDescent="0.25">
      <c r="A42" s="1" t="s">
        <v>113</v>
      </c>
      <c r="B42" s="2" t="s">
        <v>114</v>
      </c>
      <c r="C42" s="2" t="s">
        <v>18</v>
      </c>
      <c r="D42" s="2" t="s">
        <v>19</v>
      </c>
      <c r="E42" s="2" t="s">
        <v>20</v>
      </c>
      <c r="F42" s="4">
        <v>63</v>
      </c>
      <c r="G42" s="5">
        <v>68.618904098600069</v>
      </c>
      <c r="H42" s="5">
        <v>0</v>
      </c>
      <c r="I42" s="5">
        <v>33.093424647199981</v>
      </c>
      <c r="J42" s="7">
        <f>IFERROR(Taulukko1[[#This Row],[Toteutuneiden opiskelijavuosien määrä 2024]]/Taulukko1[[#This Row],[Tavoitteellisten opiskelijavuosien määrä 2024]],"")</f>
        <v>1.0891889539460329</v>
      </c>
      <c r="K42" s="4">
        <v>940</v>
      </c>
      <c r="L42" s="4">
        <v>0</v>
      </c>
      <c r="M42" s="4">
        <v>940</v>
      </c>
      <c r="N42" s="5">
        <f>Taulukko1[[#This Row],[Toteutuneiden osaamispisteiden määrä yhteensä 2024]]/Taulukko1[[#This Row],[Toteutuneiden opiskelijavuosien määrä 2024]]</f>
        <v>13.698848915588808</v>
      </c>
      <c r="O42" s="5" t="str">
        <f>IFERROR(Taulukko1[[#This Row],[Toteutuneiden osaamispisteiden määrä perustutkinnot 2024]]/Taulukko1[[#This Row],[Toteutuneiden opiskelijavuosien määrä, perustutkinnot 2024]],"")</f>
        <v/>
      </c>
      <c r="P42" s="5">
        <f>IFERROR(Taulukko1[[#This Row],[Toteutuneiden osaamispisteiden määrä ammatti- ja erikoisammattitutkinnot 2024]]/Taulukko1[[#This Row],[Toteutuneiden opiskelijavuosien määrä, ammatti- ja erikoisammattitutkinnot 2024]],"")</f>
        <v>28.404434114059963</v>
      </c>
    </row>
    <row r="43" spans="1:16" x14ac:dyDescent="0.25">
      <c r="A43" s="1" t="s">
        <v>115</v>
      </c>
      <c r="B43" s="2" t="s">
        <v>116</v>
      </c>
      <c r="C43" s="2" t="s">
        <v>98</v>
      </c>
      <c r="D43" s="2" t="s">
        <v>19</v>
      </c>
      <c r="E43" s="2" t="s">
        <v>20</v>
      </c>
      <c r="F43" s="4">
        <v>23</v>
      </c>
      <c r="G43" s="5">
        <v>9.5287671203000031</v>
      </c>
      <c r="H43" s="5">
        <v>0</v>
      </c>
      <c r="I43" s="5">
        <v>9.5287671203000031</v>
      </c>
      <c r="J43" s="7">
        <f>IFERROR(Taulukko1[[#This Row],[Toteutuneiden opiskelijavuosien määrä 2024]]/Taulukko1[[#This Row],[Tavoitteellisten opiskelijavuosien määrä 2024]],"")</f>
        <v>0.41429422262173926</v>
      </c>
      <c r="K43" s="4">
        <v>1730</v>
      </c>
      <c r="L43" s="4">
        <v>0</v>
      </c>
      <c r="M43" s="4">
        <v>1730</v>
      </c>
      <c r="N43" s="5">
        <f>Taulukko1[[#This Row],[Toteutuneiden osaamispisteiden määrä yhteensä 2024]]/Taulukko1[[#This Row],[Toteutuneiden opiskelijavuosien määrä 2024]]</f>
        <v>181.55549171879991</v>
      </c>
      <c r="O43" s="5" t="str">
        <f>IFERROR(Taulukko1[[#This Row],[Toteutuneiden osaamispisteiden määrä perustutkinnot 2024]]/Taulukko1[[#This Row],[Toteutuneiden opiskelijavuosien määrä, perustutkinnot 2024]],"")</f>
        <v/>
      </c>
      <c r="P43" s="5">
        <f>IFERROR(Taulukko1[[#This Row],[Toteutuneiden osaamispisteiden määrä ammatti- ja erikoisammattitutkinnot 2024]]/Taulukko1[[#This Row],[Toteutuneiden opiskelijavuosien määrä, ammatti- ja erikoisammattitutkinnot 2024]],"")</f>
        <v>181.55549171879991</v>
      </c>
    </row>
    <row r="44" spans="1:16" x14ac:dyDescent="0.25">
      <c r="A44" s="1" t="s">
        <v>117</v>
      </c>
      <c r="B44" s="2" t="s">
        <v>118</v>
      </c>
      <c r="C44" s="2" t="s">
        <v>18</v>
      </c>
      <c r="D44" s="2" t="s">
        <v>19</v>
      </c>
      <c r="E44" s="2" t="s">
        <v>20</v>
      </c>
      <c r="F44" s="4">
        <v>88</v>
      </c>
      <c r="G44" s="5">
        <v>86.361643824500021</v>
      </c>
      <c r="H44" s="5">
        <v>82.668493138300022</v>
      </c>
      <c r="I44" s="5">
        <v>0</v>
      </c>
      <c r="J44" s="7">
        <f>IFERROR(Taulukko1[[#This Row],[Toteutuneiden opiskelijavuosien määrä 2024]]/Taulukko1[[#This Row],[Tavoitteellisten opiskelijavuosien määrä 2024]],"")</f>
        <v>0.98138231618750027</v>
      </c>
      <c r="K44" s="4">
        <v>5588</v>
      </c>
      <c r="L44" s="4">
        <v>5588</v>
      </c>
      <c r="M44" s="4">
        <v>0</v>
      </c>
      <c r="N44" s="5">
        <f>Taulukko1[[#This Row],[Toteutuneiden osaamispisteiden määrä yhteensä 2024]]/Taulukko1[[#This Row],[Toteutuneiden opiskelijavuosien määrä 2024]]</f>
        <v>64.70465072846072</v>
      </c>
      <c r="O44" s="5">
        <f>IFERROR(Taulukko1[[#This Row],[Toteutuneiden osaamispisteiden määrä perustutkinnot 2024]]/Taulukko1[[#This Row],[Toteutuneiden opiskelijavuosien määrä, perustutkinnot 2024]],"")</f>
        <v>67.595280715369654</v>
      </c>
      <c r="P44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45" spans="1:16" x14ac:dyDescent="0.25">
      <c r="A45" s="1" t="s">
        <v>119</v>
      </c>
      <c r="B45" s="2" t="s">
        <v>120</v>
      </c>
      <c r="C45" s="2" t="s">
        <v>121</v>
      </c>
      <c r="D45" s="2" t="s">
        <v>42</v>
      </c>
      <c r="E45" s="2" t="s">
        <v>20</v>
      </c>
      <c r="F45" s="4">
        <v>2507</v>
      </c>
      <c r="G45" s="5">
        <v>2628.0071227349026</v>
      </c>
      <c r="H45" s="5">
        <v>2017.1494516598179</v>
      </c>
      <c r="I45" s="5">
        <v>500.47684917988465</v>
      </c>
      <c r="J45" s="7">
        <f>IFERROR(Taulukko1[[#This Row],[Toteutuneiden opiskelijavuosien määrä 2024]]/Taulukko1[[#This Row],[Tavoitteellisten opiskelijavuosien määrä 2024]],"")</f>
        <v>1.0482676995352622</v>
      </c>
      <c r="K45" s="4">
        <v>168652</v>
      </c>
      <c r="L45" s="4">
        <v>118517</v>
      </c>
      <c r="M45" s="4">
        <v>50135</v>
      </c>
      <c r="N45" s="5">
        <f>Taulukko1[[#This Row],[Toteutuneiden osaamispisteiden määrä yhteensä 2024]]/Taulukko1[[#This Row],[Toteutuneiden opiskelijavuosien määrä 2024]]</f>
        <v>64.174864116992197</v>
      </c>
      <c r="O45" s="5">
        <f>IFERROR(Taulukko1[[#This Row],[Toteutuneiden osaamispisteiden määrä perustutkinnot 2024]]/Taulukko1[[#This Row],[Toteutuneiden opiskelijavuosien määrä, perustutkinnot 2024]],"")</f>
        <v>58.754694602562992</v>
      </c>
      <c r="P45" s="5">
        <f>IFERROR(Taulukko1[[#This Row],[Toteutuneiden osaamispisteiden määrä ammatti- ja erikoisammattitutkinnot 2024]]/Taulukko1[[#This Row],[Toteutuneiden opiskelijavuosien määrä, ammatti- ja erikoisammattitutkinnot 2024]],"")</f>
        <v>100.17446377820396</v>
      </c>
    </row>
    <row r="46" spans="1:16" x14ac:dyDescent="0.25">
      <c r="A46" s="1" t="s">
        <v>122</v>
      </c>
      <c r="B46" s="2" t="s">
        <v>123</v>
      </c>
      <c r="C46" s="2" t="s">
        <v>124</v>
      </c>
      <c r="D46" s="2" t="s">
        <v>19</v>
      </c>
      <c r="E46" s="2" t="s">
        <v>20</v>
      </c>
      <c r="F46" s="4">
        <v>50</v>
      </c>
      <c r="G46" s="5">
        <v>52.274246564699993</v>
      </c>
      <c r="H46" s="5">
        <v>52.274246564699993</v>
      </c>
      <c r="I46" s="5">
        <v>0</v>
      </c>
      <c r="J46" s="7">
        <f>IFERROR(Taulukko1[[#This Row],[Toteutuneiden opiskelijavuosien määrä 2024]]/Taulukko1[[#This Row],[Tavoitteellisten opiskelijavuosien määrä 2024]],"")</f>
        <v>1.0454849312939998</v>
      </c>
      <c r="K46" s="4">
        <v>2662</v>
      </c>
      <c r="L46" s="4">
        <v>2662</v>
      </c>
      <c r="M46" s="4">
        <v>0</v>
      </c>
      <c r="N46" s="5">
        <f>Taulukko1[[#This Row],[Toteutuneiden osaamispisteiden määrä yhteensä 2024]]/Taulukko1[[#This Row],[Toteutuneiden opiskelijavuosien määrä 2024]]</f>
        <v>50.92373730734186</v>
      </c>
      <c r="O46" s="5">
        <f>IFERROR(Taulukko1[[#This Row],[Toteutuneiden osaamispisteiden määrä perustutkinnot 2024]]/Taulukko1[[#This Row],[Toteutuneiden opiskelijavuosien määrä, perustutkinnot 2024]],"")</f>
        <v>50.92373730734186</v>
      </c>
      <c r="P46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47" spans="1:16" x14ac:dyDescent="0.25">
      <c r="A47" s="1" t="s">
        <v>125</v>
      </c>
      <c r="B47" s="2" t="s">
        <v>126</v>
      </c>
      <c r="C47" s="2" t="s">
        <v>124</v>
      </c>
      <c r="D47" s="2" t="s">
        <v>42</v>
      </c>
      <c r="E47" s="2" t="s">
        <v>20</v>
      </c>
      <c r="F47" s="4">
        <v>2660</v>
      </c>
      <c r="G47" s="5">
        <v>2866.6884926979537</v>
      </c>
      <c r="H47" s="5">
        <v>2265.6709586117695</v>
      </c>
      <c r="I47" s="5">
        <v>524.39890396338421</v>
      </c>
      <c r="J47" s="7">
        <f>IFERROR(Taulukko1[[#This Row],[Toteutuneiden opiskelijavuosien määrä 2024]]/Taulukko1[[#This Row],[Tavoitteellisten opiskelijavuosien määrä 2024]],"")</f>
        <v>1.0777024408638924</v>
      </c>
      <c r="K47" s="4">
        <v>198033</v>
      </c>
      <c r="L47" s="4">
        <v>148303</v>
      </c>
      <c r="M47" s="4">
        <v>49730</v>
      </c>
      <c r="N47" s="5">
        <f>Taulukko1[[#This Row],[Toteutuneiden osaamispisteiden määrä yhteensä 2024]]/Taulukko1[[#This Row],[Toteutuneiden opiskelijavuosien määrä 2024]]</f>
        <v>69.080753107437673</v>
      </c>
      <c r="O47" s="5">
        <f>IFERROR(Taulukko1[[#This Row],[Toteutuneiden osaamispisteiden määrä perustutkinnot 2024]]/Taulukko1[[#This Row],[Toteutuneiden opiskelijavuosien määrä, perustutkinnot 2024]],"")</f>
        <v>65.45654806418527</v>
      </c>
      <c r="P47" s="5">
        <f>IFERROR(Taulukko1[[#This Row],[Toteutuneiden osaamispisteiden määrä ammatti- ja erikoisammattitutkinnot 2024]]/Taulukko1[[#This Row],[Toteutuneiden opiskelijavuosien määrä, ammatti- ja erikoisammattitutkinnot 2024]],"")</f>
        <v>94.832387375608178</v>
      </c>
    </row>
    <row r="48" spans="1:16" x14ac:dyDescent="0.25">
      <c r="A48" s="1" t="s">
        <v>127</v>
      </c>
      <c r="B48" s="2" t="s">
        <v>128</v>
      </c>
      <c r="C48" s="2" t="s">
        <v>18</v>
      </c>
      <c r="D48" s="2" t="s">
        <v>42</v>
      </c>
      <c r="E48" s="2" t="s">
        <v>20</v>
      </c>
      <c r="F48" s="4">
        <v>6558</v>
      </c>
      <c r="G48" s="5">
        <v>6611.2375330056129</v>
      </c>
      <c r="H48" s="5">
        <v>5354.7268483891039</v>
      </c>
      <c r="I48" s="5">
        <v>1150.0476709331099</v>
      </c>
      <c r="J48" s="7">
        <f>IFERROR(Taulukko1[[#This Row],[Toteutuneiden opiskelijavuosien määrä 2024]]/Taulukko1[[#This Row],[Tavoitteellisten opiskelijavuosien määrä 2024]],"")</f>
        <v>1.008117952577861</v>
      </c>
      <c r="K48" s="4">
        <v>511893</v>
      </c>
      <c r="L48" s="4">
        <v>372803</v>
      </c>
      <c r="M48" s="4">
        <v>139090</v>
      </c>
      <c r="N48" s="5">
        <f>Taulukko1[[#This Row],[Toteutuneiden osaamispisteiden määrä yhteensä 2024]]/Taulukko1[[#This Row],[Toteutuneiden opiskelijavuosien määrä 2024]]</f>
        <v>77.42771265507416</v>
      </c>
      <c r="O48" s="5">
        <f>IFERROR(Taulukko1[[#This Row],[Toteutuneiden osaamispisteiden määrä perustutkinnot 2024]]/Taulukko1[[#This Row],[Toteutuneiden opiskelijavuosien määrä, perustutkinnot 2024]],"")</f>
        <v>69.621291721379336</v>
      </c>
      <c r="P48" s="5">
        <f>IFERROR(Taulukko1[[#This Row],[Toteutuneiden osaamispisteiden määrä ammatti- ja erikoisammattitutkinnot 2024]]/Taulukko1[[#This Row],[Toteutuneiden opiskelijavuosien määrä, ammatti- ja erikoisammattitutkinnot 2024]],"")</f>
        <v>120.94281264632019</v>
      </c>
    </row>
    <row r="49" spans="1:16" x14ac:dyDescent="0.25">
      <c r="A49" s="1" t="s">
        <v>129</v>
      </c>
      <c r="B49" s="2" t="s">
        <v>130</v>
      </c>
      <c r="C49" s="2" t="s">
        <v>18</v>
      </c>
      <c r="D49" s="2" t="s">
        <v>19</v>
      </c>
      <c r="E49" s="2" t="s">
        <v>20</v>
      </c>
      <c r="F49" s="4">
        <v>330</v>
      </c>
      <c r="G49" s="5">
        <v>333.98515065610042</v>
      </c>
      <c r="H49" s="5">
        <v>0</v>
      </c>
      <c r="I49" s="5">
        <v>143.23115066010033</v>
      </c>
      <c r="J49" s="7">
        <f>IFERROR(Taulukko1[[#This Row],[Toteutuneiden opiskelijavuosien määrä 2024]]/Taulukko1[[#This Row],[Tavoitteellisten opiskelijavuosien määrä 2024]],"")</f>
        <v>1.0120762141093953</v>
      </c>
      <c r="K49" s="4">
        <v>38060</v>
      </c>
      <c r="L49" s="4">
        <v>0</v>
      </c>
      <c r="M49" s="4">
        <v>38060</v>
      </c>
      <c r="N49" s="5">
        <f>Taulukko1[[#This Row],[Toteutuneiden osaamispisteiden määrä yhteensä 2024]]/Taulukko1[[#This Row],[Toteutuneiden opiskelijavuosien määrä 2024]]</f>
        <v>113.95716224279032</v>
      </c>
      <c r="O49" s="5" t="str">
        <f>IFERROR(Taulukko1[[#This Row],[Toteutuneiden osaamispisteiden määrä perustutkinnot 2024]]/Taulukko1[[#This Row],[Toteutuneiden opiskelijavuosien määrä, perustutkinnot 2024]],"")</f>
        <v/>
      </c>
      <c r="P49" s="5">
        <f>IFERROR(Taulukko1[[#This Row],[Toteutuneiden osaamispisteiden määrä ammatti- ja erikoisammattitutkinnot 2024]]/Taulukko1[[#This Row],[Toteutuneiden opiskelijavuosien määrä, ammatti- ja erikoisammattitutkinnot 2024]],"")</f>
        <v>265.72431921823772</v>
      </c>
    </row>
    <row r="50" spans="1:16" x14ac:dyDescent="0.25">
      <c r="A50" s="1" t="s">
        <v>131</v>
      </c>
      <c r="B50" s="2" t="s">
        <v>132</v>
      </c>
      <c r="C50" s="2" t="s">
        <v>78</v>
      </c>
      <c r="D50" s="2" t="s">
        <v>19</v>
      </c>
      <c r="E50" s="2" t="s">
        <v>20</v>
      </c>
      <c r="F50" s="4">
        <v>728</v>
      </c>
      <c r="G50" s="5">
        <v>748.070684785504</v>
      </c>
      <c r="H50" s="5">
        <v>477.16164372390369</v>
      </c>
      <c r="I50" s="5">
        <v>0</v>
      </c>
      <c r="J50" s="7">
        <f>IFERROR(Taulukko1[[#This Row],[Toteutuneiden opiskelijavuosien määrä 2024]]/Taulukko1[[#This Row],[Tavoitteellisten opiskelijavuosien määrä 2024]],"")</f>
        <v>1.0275696219581099</v>
      </c>
      <c r="K50" s="4">
        <v>28959</v>
      </c>
      <c r="L50" s="4">
        <v>28959</v>
      </c>
      <c r="M50" s="4">
        <v>0</v>
      </c>
      <c r="N50" s="5">
        <f>Taulukko1[[#This Row],[Toteutuneiden osaamispisteiden määrä yhteensä 2024]]/Taulukko1[[#This Row],[Toteutuneiden opiskelijavuosien määrä 2024]]</f>
        <v>38.711582460023116</v>
      </c>
      <c r="O50" s="5">
        <f>IFERROR(Taulukko1[[#This Row],[Toteutuneiden osaamispisteiden määrä perustutkinnot 2024]]/Taulukko1[[#This Row],[Toteutuneiden opiskelijavuosien määrä, perustutkinnot 2024]],"")</f>
        <v>60.690125413257903</v>
      </c>
      <c r="P50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51" spans="1:16" x14ac:dyDescent="0.25">
      <c r="A51" s="1" t="s">
        <v>133</v>
      </c>
      <c r="B51" s="2" t="s">
        <v>134</v>
      </c>
      <c r="C51" s="2" t="s">
        <v>18</v>
      </c>
      <c r="D51" s="2" t="s">
        <v>19</v>
      </c>
      <c r="E51" s="2" t="s">
        <v>20</v>
      </c>
      <c r="F51" s="4">
        <v>1726</v>
      </c>
      <c r="G51" s="5">
        <v>1798.3564379267848</v>
      </c>
      <c r="H51" s="5">
        <v>1541.2753421084851</v>
      </c>
      <c r="I51" s="5">
        <v>226.22630130329961</v>
      </c>
      <c r="J51" s="7">
        <f>IFERROR(Taulukko1[[#This Row],[Toteutuneiden opiskelijavuosien määrä 2024]]/Taulukko1[[#This Row],[Tavoitteellisten opiskelijavuosien määrä 2024]],"")</f>
        <v>1.0419214588220074</v>
      </c>
      <c r="K51" s="4">
        <v>148137.5</v>
      </c>
      <c r="L51" s="4">
        <v>120207.5</v>
      </c>
      <c r="M51" s="4">
        <v>27930</v>
      </c>
      <c r="N51" s="5">
        <f>Taulukko1[[#This Row],[Toteutuneiden osaamispisteiden määrä yhteensä 2024]]/Taulukko1[[#This Row],[Toteutuneiden opiskelijavuosien määrä 2024]]</f>
        <v>82.373825831089789</v>
      </c>
      <c r="O51" s="5">
        <f>IFERROR(Taulukko1[[#This Row],[Toteutuneiden osaamispisteiden määrä perustutkinnot 2024]]/Taulukko1[[#This Row],[Toteutuneiden opiskelijavuosien määrä, perustutkinnot 2024]],"")</f>
        <v>77.992229367372175</v>
      </c>
      <c r="P51" s="5">
        <f>IFERROR(Taulukko1[[#This Row],[Toteutuneiden osaamispisteiden määrä ammatti- ja erikoisammattitutkinnot 2024]]/Taulukko1[[#This Row],[Toteutuneiden opiskelijavuosien määrä, ammatti- ja erikoisammattitutkinnot 2024]],"")</f>
        <v>123.46044575318629</v>
      </c>
    </row>
    <row r="52" spans="1:16" x14ac:dyDescent="0.25">
      <c r="A52" s="1" t="s">
        <v>135</v>
      </c>
      <c r="B52" s="2" t="s">
        <v>136</v>
      </c>
      <c r="C52" s="2" t="s">
        <v>89</v>
      </c>
      <c r="D52" s="2" t="s">
        <v>19</v>
      </c>
      <c r="E52" s="2" t="s">
        <v>20</v>
      </c>
      <c r="F52" s="4">
        <v>24</v>
      </c>
      <c r="G52" s="5">
        <v>36.270136974899891</v>
      </c>
      <c r="H52" s="5">
        <v>0.49589041080000001</v>
      </c>
      <c r="I52" s="5">
        <v>35.77424656409989</v>
      </c>
      <c r="J52" s="7">
        <f>IFERROR(Taulukko1[[#This Row],[Toteutuneiden opiskelijavuosien määrä 2024]]/Taulukko1[[#This Row],[Tavoitteellisten opiskelijavuosien määrä 2024]],"")</f>
        <v>1.5112557072874955</v>
      </c>
      <c r="K52" s="4">
        <v>4750</v>
      </c>
      <c r="L52" s="4">
        <v>0</v>
      </c>
      <c r="M52" s="4">
        <v>4750</v>
      </c>
      <c r="N52" s="5">
        <f>Taulukko1[[#This Row],[Toteutuneiden osaamispisteiden määrä yhteensä 2024]]/Taulukko1[[#This Row],[Toteutuneiden opiskelijavuosien määrä 2024]]</f>
        <v>130.96173315494104</v>
      </c>
      <c r="O52" s="5">
        <f>IFERROR(Taulukko1[[#This Row],[Toteutuneiden osaamispisteiden määrä perustutkinnot 2024]]/Taulukko1[[#This Row],[Toteutuneiden opiskelijavuosien määrä, perustutkinnot 2024]],"")</f>
        <v>0</v>
      </c>
      <c r="P52" s="5">
        <f>IFERROR(Taulukko1[[#This Row],[Toteutuneiden osaamispisteiden määrä ammatti- ja erikoisammattitutkinnot 2024]]/Taulukko1[[#This Row],[Toteutuneiden opiskelijavuosien määrä, ammatti- ja erikoisammattitutkinnot 2024]],"")</f>
        <v>132.7770800564312</v>
      </c>
    </row>
    <row r="53" spans="1:16" x14ac:dyDescent="0.25">
      <c r="A53" s="1" t="s">
        <v>137</v>
      </c>
      <c r="B53" s="2" t="s">
        <v>138</v>
      </c>
      <c r="C53" s="2" t="s">
        <v>18</v>
      </c>
      <c r="D53" s="2" t="s">
        <v>19</v>
      </c>
      <c r="E53" s="2" t="s">
        <v>20</v>
      </c>
      <c r="F53" s="4">
        <v>324</v>
      </c>
      <c r="G53" s="5">
        <v>320.02958896929931</v>
      </c>
      <c r="H53" s="5">
        <v>222.78438352109916</v>
      </c>
      <c r="I53" s="5">
        <v>97.245205448200124</v>
      </c>
      <c r="J53" s="7">
        <f>IFERROR(Taulukko1[[#This Row],[Toteutuneiden opiskelijavuosien määrä 2024]]/Taulukko1[[#This Row],[Tavoitteellisten opiskelijavuosien määrä 2024]],"")</f>
        <v>0.98774564496697315</v>
      </c>
      <c r="K53" s="4">
        <v>20415.5</v>
      </c>
      <c r="L53" s="4">
        <v>13200.5</v>
      </c>
      <c r="M53" s="4">
        <v>7215</v>
      </c>
      <c r="N53" s="5">
        <f>Taulukko1[[#This Row],[Toteutuneiden osaamispisteiden määrä yhteensä 2024]]/Taulukko1[[#This Row],[Toteutuneiden opiskelijavuosien määrä 2024]]</f>
        <v>63.792538889141511</v>
      </c>
      <c r="O53" s="5">
        <f>IFERROR(Taulukko1[[#This Row],[Toteutuneiden osaamispisteiden määrä perustutkinnot 2024]]/Taulukko1[[#This Row],[Toteutuneiden opiskelijavuosien määrä, perustutkinnot 2024]],"")</f>
        <v>59.252357779152078</v>
      </c>
      <c r="P53" s="5">
        <f>IFERROR(Taulukko1[[#This Row],[Toteutuneiden osaamispisteiden määrä ammatti- ja erikoisammattitutkinnot 2024]]/Taulukko1[[#This Row],[Toteutuneiden opiskelijavuosien määrä, ammatti- ja erikoisammattitutkinnot 2024]],"")</f>
        <v>74.19388921794436</v>
      </c>
    </row>
    <row r="54" spans="1:16" x14ac:dyDescent="0.25">
      <c r="A54" s="1" t="s">
        <v>139</v>
      </c>
      <c r="B54" s="2" t="s">
        <v>140</v>
      </c>
      <c r="C54" s="2" t="s">
        <v>18</v>
      </c>
      <c r="D54" s="2" t="s">
        <v>19</v>
      </c>
      <c r="E54" s="2" t="s">
        <v>20</v>
      </c>
      <c r="F54" s="4">
        <v>33</v>
      </c>
      <c r="G54" s="5">
        <v>33.895890403599935</v>
      </c>
      <c r="H54" s="5">
        <v>0</v>
      </c>
      <c r="I54" s="5">
        <v>33.895890403599935</v>
      </c>
      <c r="J54" s="7">
        <f>IFERROR(Taulukko1[[#This Row],[Toteutuneiden opiskelijavuosien määrä 2024]]/Taulukko1[[#This Row],[Tavoitteellisten opiskelijavuosien määrä 2024]],"")</f>
        <v>1.0271481940484828</v>
      </c>
      <c r="K54" s="4">
        <v>3000</v>
      </c>
      <c r="L54" s="4">
        <v>0</v>
      </c>
      <c r="M54" s="4">
        <v>3000</v>
      </c>
      <c r="N54" s="5">
        <f>Taulukko1[[#This Row],[Toteutuneiden osaamispisteiden määrä yhteensä 2024]]/Taulukko1[[#This Row],[Toteutuneiden opiskelijavuosien määrä 2024]]</f>
        <v>88.50630457789606</v>
      </c>
      <c r="O54" s="5" t="str">
        <f>IFERROR(Taulukko1[[#This Row],[Toteutuneiden osaamispisteiden määrä perustutkinnot 2024]]/Taulukko1[[#This Row],[Toteutuneiden opiskelijavuosien määrä, perustutkinnot 2024]],"")</f>
        <v/>
      </c>
      <c r="P54" s="5">
        <f>IFERROR(Taulukko1[[#This Row],[Toteutuneiden osaamispisteiden määrä ammatti- ja erikoisammattitutkinnot 2024]]/Taulukko1[[#This Row],[Toteutuneiden opiskelijavuosien määrä, ammatti- ja erikoisammattitutkinnot 2024]],"")</f>
        <v>88.50630457789606</v>
      </c>
    </row>
    <row r="55" spans="1:16" x14ac:dyDescent="0.25">
      <c r="A55" s="1" t="s">
        <v>141</v>
      </c>
      <c r="B55" s="2" t="s">
        <v>142</v>
      </c>
      <c r="C55" s="2" t="s">
        <v>105</v>
      </c>
      <c r="D55" s="2" t="s">
        <v>19</v>
      </c>
      <c r="E55" s="2" t="s">
        <v>20</v>
      </c>
      <c r="F55" s="4">
        <v>104</v>
      </c>
      <c r="G55" s="5">
        <v>128.06383558820025</v>
      </c>
      <c r="H55" s="5">
        <v>128.06383558820025</v>
      </c>
      <c r="I55" s="5">
        <v>0</v>
      </c>
      <c r="J55" s="7">
        <f>IFERROR(Taulukko1[[#This Row],[Toteutuneiden opiskelijavuosien määrä 2024]]/Taulukko1[[#This Row],[Tavoitteellisten opiskelijavuosien määrä 2024]],"")</f>
        <v>1.2313830345019254</v>
      </c>
      <c r="K55" s="4">
        <v>11164</v>
      </c>
      <c r="L55" s="4">
        <v>11164</v>
      </c>
      <c r="M55" s="4">
        <v>0</v>
      </c>
      <c r="N55" s="5">
        <f>Taulukko1[[#This Row],[Toteutuneiden osaamispisteiden määrä yhteensä 2024]]/Taulukko1[[#This Row],[Toteutuneiden opiskelijavuosien määrä 2024]]</f>
        <v>87.175274336610968</v>
      </c>
      <c r="O55" s="5">
        <f>IFERROR(Taulukko1[[#This Row],[Toteutuneiden osaamispisteiden määrä perustutkinnot 2024]]/Taulukko1[[#This Row],[Toteutuneiden opiskelijavuosien määrä, perustutkinnot 2024]],"")</f>
        <v>87.175274336610968</v>
      </c>
      <c r="P55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56" spans="1:16" x14ac:dyDescent="0.25">
      <c r="A56" s="1" t="s">
        <v>143</v>
      </c>
      <c r="B56" s="2" t="s">
        <v>144</v>
      </c>
      <c r="C56" s="2" t="s">
        <v>66</v>
      </c>
      <c r="D56" s="2" t="s">
        <v>42</v>
      </c>
      <c r="E56" s="2" t="s">
        <v>20</v>
      </c>
      <c r="F56" s="4">
        <v>2443</v>
      </c>
      <c r="G56" s="5">
        <v>2867.9104103654672</v>
      </c>
      <c r="H56" s="5">
        <v>2029.2536982125678</v>
      </c>
      <c r="I56" s="5">
        <v>724.62657518369917</v>
      </c>
      <c r="J56" s="7">
        <f>IFERROR(Taulukko1[[#This Row],[Toteutuneiden opiskelijavuosien määrä 2024]]/Taulukko1[[#This Row],[Tavoitteellisten opiskelijavuosien määrä 2024]],"")</f>
        <v>1.173929762736581</v>
      </c>
      <c r="K56" s="4">
        <v>185113</v>
      </c>
      <c r="L56" s="4">
        <v>122528</v>
      </c>
      <c r="M56" s="4">
        <v>62585</v>
      </c>
      <c r="N56" s="5">
        <f>Taulukko1[[#This Row],[Toteutuneiden osaamispisteiden määrä yhteensä 2024]]/Taulukko1[[#This Row],[Toteutuneiden opiskelijavuosien määrä 2024]]</f>
        <v>64.546298005316856</v>
      </c>
      <c r="O56" s="5">
        <f>IFERROR(Taulukko1[[#This Row],[Toteutuneiden osaamispisteiden määrä perustutkinnot 2024]]/Taulukko1[[#This Row],[Toteutuneiden opiskelijavuosien määrä, perustutkinnot 2024]],"")</f>
        <v>60.380818873424559</v>
      </c>
      <c r="P56" s="5">
        <f>IFERROR(Taulukko1[[#This Row],[Toteutuneiden osaamispisteiden määrä ammatti- ja erikoisammattitutkinnot 2024]]/Taulukko1[[#This Row],[Toteutuneiden opiskelijavuosien määrä, ammatti- ja erikoisammattitutkinnot 2024]],"")</f>
        <v>86.368623706816379</v>
      </c>
    </row>
    <row r="57" spans="1:16" x14ac:dyDescent="0.25">
      <c r="A57" s="1" t="s">
        <v>145</v>
      </c>
      <c r="B57" s="2" t="s">
        <v>146</v>
      </c>
      <c r="C57" s="2" t="s">
        <v>147</v>
      </c>
      <c r="D57" s="2" t="s">
        <v>42</v>
      </c>
      <c r="E57" s="2" t="s">
        <v>20</v>
      </c>
      <c r="F57" s="4">
        <v>5923</v>
      </c>
      <c r="G57" s="5">
        <v>6326.3506564642294</v>
      </c>
      <c r="H57" s="5">
        <v>4755.8116156719079</v>
      </c>
      <c r="I57" s="5">
        <v>1377.4561915183199</v>
      </c>
      <c r="J57" s="7">
        <f>IFERROR(Taulukko1[[#This Row],[Toteutuneiden opiskelijavuosien määrä 2024]]/Taulukko1[[#This Row],[Tavoitteellisten opiskelijavuosien määrä 2024]],"")</f>
        <v>1.0680990471828853</v>
      </c>
      <c r="K57" s="4">
        <v>452424</v>
      </c>
      <c r="L57" s="4">
        <v>289739</v>
      </c>
      <c r="M57" s="4">
        <v>162685</v>
      </c>
      <c r="N57" s="5">
        <f>Taulukko1[[#This Row],[Toteutuneiden osaamispisteiden määrä yhteensä 2024]]/Taulukko1[[#This Row],[Toteutuneiden opiskelijavuosien määrä 2024]]</f>
        <v>71.514214840069883</v>
      </c>
      <c r="O57" s="5">
        <f>IFERROR(Taulukko1[[#This Row],[Toteutuneiden osaamispisteiden määrä perustutkinnot 2024]]/Taulukko1[[#This Row],[Toteutuneiden opiskelijavuosien määrä, perustutkinnot 2024]],"")</f>
        <v>60.923144862428543</v>
      </c>
      <c r="P57" s="5">
        <f>IFERROR(Taulukko1[[#This Row],[Toteutuneiden osaamispisteiden määrä ammatti- ja erikoisammattitutkinnot 2024]]/Taulukko1[[#This Row],[Toteutuneiden opiskelijavuosien määrä, ammatti- ja erikoisammattitutkinnot 2024]],"")</f>
        <v>118.1053894866001</v>
      </c>
    </row>
    <row r="58" spans="1:16" x14ac:dyDescent="0.25">
      <c r="A58" s="1" t="s">
        <v>148</v>
      </c>
      <c r="B58" s="2" t="s">
        <v>149</v>
      </c>
      <c r="C58" s="2" t="s">
        <v>63</v>
      </c>
      <c r="D58" s="2" t="s">
        <v>42</v>
      </c>
      <c r="E58" s="2" t="s">
        <v>20</v>
      </c>
      <c r="F58" s="4">
        <v>1071</v>
      </c>
      <c r="G58" s="5">
        <v>1062.5856162626071</v>
      </c>
      <c r="H58" s="5">
        <v>896.53520535070538</v>
      </c>
      <c r="I58" s="5">
        <v>133.09424653380168</v>
      </c>
      <c r="J58" s="7">
        <f>IFERROR(Taulukko1[[#This Row],[Toteutuneiden opiskelijavuosien määrä 2024]]/Taulukko1[[#This Row],[Tavoitteellisten opiskelijavuosien määrä 2024]],"")</f>
        <v>0.99214343255145387</v>
      </c>
      <c r="K58" s="4">
        <v>69769</v>
      </c>
      <c r="L58" s="4">
        <v>59484</v>
      </c>
      <c r="M58" s="4">
        <v>10285</v>
      </c>
      <c r="N58" s="5">
        <f>Taulukko1[[#This Row],[Toteutuneiden osaamispisteiden määrä yhteensä 2024]]/Taulukko1[[#This Row],[Toteutuneiden opiskelijavuosien määrä 2024]]</f>
        <v>65.659650321068625</v>
      </c>
      <c r="O58" s="5">
        <f>IFERROR(Taulukko1[[#This Row],[Toteutuneiden osaamispisteiden määrä perustutkinnot 2024]]/Taulukko1[[#This Row],[Toteutuneiden opiskelijavuosien määrä, perustutkinnot 2024]],"")</f>
        <v>66.348760924264127</v>
      </c>
      <c r="P58" s="5">
        <f>IFERROR(Taulukko1[[#This Row],[Toteutuneiden osaamispisteiden määrä ammatti- ja erikoisammattitutkinnot 2024]]/Taulukko1[[#This Row],[Toteutuneiden opiskelijavuosien määrä, ammatti- ja erikoisammattitutkinnot 2024]],"")</f>
        <v>77.276067657725079</v>
      </c>
    </row>
    <row r="59" spans="1:16" x14ac:dyDescent="0.25">
      <c r="A59" s="1" t="s">
        <v>150</v>
      </c>
      <c r="B59" s="2" t="s">
        <v>151</v>
      </c>
      <c r="C59" s="2" t="s">
        <v>63</v>
      </c>
      <c r="D59" s="2" t="s">
        <v>42</v>
      </c>
      <c r="E59" s="2" t="s">
        <v>20</v>
      </c>
      <c r="F59" s="4">
        <v>6781</v>
      </c>
      <c r="G59" s="5">
        <v>7058.5814238006724</v>
      </c>
      <c r="H59" s="5">
        <v>6156.6074513959848</v>
      </c>
      <c r="I59" s="5">
        <v>696.9808217446872</v>
      </c>
      <c r="J59" s="7">
        <f>IFERROR(Taulukko1[[#This Row],[Toteutuneiden opiskelijavuosien määrä 2024]]/Taulukko1[[#This Row],[Tavoitteellisten opiskelijavuosien määrä 2024]],"")</f>
        <v>1.0409351753134748</v>
      </c>
      <c r="K59" s="4">
        <v>506575</v>
      </c>
      <c r="L59" s="4">
        <v>413940</v>
      </c>
      <c r="M59" s="4">
        <v>92635</v>
      </c>
      <c r="N59" s="5">
        <f>Taulukko1[[#This Row],[Toteutuneiden osaamispisteiden määrä yhteensä 2024]]/Taulukko1[[#This Row],[Toteutuneiden opiskelijavuosien määrä 2024]]</f>
        <v>71.767253161080092</v>
      </c>
      <c r="O59" s="5">
        <f>IFERROR(Taulukko1[[#This Row],[Toteutuneiden osaamispisteiden määrä perustutkinnot 2024]]/Taulukko1[[#This Row],[Toteutuneiden opiskelijavuosien määrä, perustutkinnot 2024]],"")</f>
        <v>67.235080889580004</v>
      </c>
      <c r="P59" s="5">
        <f>IFERROR(Taulukko1[[#This Row],[Toteutuneiden osaamispisteiden määrä ammatti- ja erikoisammattitutkinnot 2024]]/Taulukko1[[#This Row],[Toteutuneiden opiskelijavuosien määrä, ammatti- ja erikoisammattitutkinnot 2024]],"")</f>
        <v>132.90896551230122</v>
      </c>
    </row>
    <row r="60" spans="1:16" x14ac:dyDescent="0.25">
      <c r="A60" s="1" t="s">
        <v>152</v>
      </c>
      <c r="B60" s="2" t="s">
        <v>153</v>
      </c>
      <c r="C60" s="2" t="s">
        <v>78</v>
      </c>
      <c r="D60" s="2" t="s">
        <v>42</v>
      </c>
      <c r="E60" s="2" t="s">
        <v>20</v>
      </c>
      <c r="F60" s="4">
        <v>2305</v>
      </c>
      <c r="G60" s="5">
        <v>2326.186629738083</v>
      </c>
      <c r="H60" s="5">
        <v>1876.6834243770936</v>
      </c>
      <c r="I60" s="5">
        <v>386.53169852258935</v>
      </c>
      <c r="J60" s="7">
        <f>IFERROR(Taulukko1[[#This Row],[Toteutuneiden opiskelijavuosien määrä 2024]]/Taulukko1[[#This Row],[Tavoitteellisten opiskelijavuosien määrä 2024]],"")</f>
        <v>1.0091915964156541</v>
      </c>
      <c r="K60" s="4">
        <v>149310</v>
      </c>
      <c r="L60" s="4">
        <v>109450</v>
      </c>
      <c r="M60" s="4">
        <v>39860</v>
      </c>
      <c r="N60" s="5">
        <f>Taulukko1[[#This Row],[Toteutuneiden osaamispisteiden määrä yhteensä 2024]]/Taulukko1[[#This Row],[Toteutuneiden opiskelijavuosien määrä 2024]]</f>
        <v>64.186595388011312</v>
      </c>
      <c r="O60" s="5">
        <f>IFERROR(Taulukko1[[#This Row],[Toteutuneiden osaamispisteiden määrä perustutkinnot 2024]]/Taulukko1[[#This Row],[Toteutuneiden opiskelijavuosien määrä, perustutkinnot 2024]],"")</f>
        <v>58.320971229512779</v>
      </c>
      <c r="P60" s="5">
        <f>IFERROR(Taulukko1[[#This Row],[Toteutuneiden osaamispisteiden määrä ammatti- ja erikoisammattitutkinnot 2024]]/Taulukko1[[#This Row],[Toteutuneiden opiskelijavuosien määrä, ammatti- ja erikoisammattitutkinnot 2024]],"")</f>
        <v>103.12220227307058</v>
      </c>
    </row>
    <row r="61" spans="1:16" x14ac:dyDescent="0.25">
      <c r="A61" s="1" t="s">
        <v>154</v>
      </c>
      <c r="B61" s="2" t="s">
        <v>155</v>
      </c>
      <c r="C61" s="2" t="s">
        <v>66</v>
      </c>
      <c r="D61" s="2" t="s">
        <v>19</v>
      </c>
      <c r="E61" s="2" t="s">
        <v>20</v>
      </c>
      <c r="F61" s="4">
        <v>2474</v>
      </c>
      <c r="G61" s="5">
        <v>2484.7193145768229</v>
      </c>
      <c r="H61" s="5">
        <v>1937.9638352670393</v>
      </c>
      <c r="I61" s="5">
        <v>489.56397246448364</v>
      </c>
      <c r="J61" s="7">
        <f>IFERROR(Taulukko1[[#This Row],[Toteutuneiden opiskelijavuosien määrä 2024]]/Taulukko1[[#This Row],[Tavoitteellisten opiskelijavuosien määrä 2024]],"")</f>
        <v>1.0043327868135905</v>
      </c>
      <c r="K61" s="4">
        <v>145375</v>
      </c>
      <c r="L61" s="4">
        <v>108995</v>
      </c>
      <c r="M61" s="4">
        <v>36380</v>
      </c>
      <c r="N61" s="5">
        <f>Taulukko1[[#This Row],[Toteutuneiden osaamispisteiden määrä yhteensä 2024]]/Taulukko1[[#This Row],[Toteutuneiden opiskelijavuosien määrä 2024]]</f>
        <v>58.507614581311003</v>
      </c>
      <c r="O61" s="5">
        <f>IFERROR(Taulukko1[[#This Row],[Toteutuneiden osaamispisteiden määrä perustutkinnot 2024]]/Taulukko1[[#This Row],[Toteutuneiden opiskelijavuosien määrä, perustutkinnot 2024]],"")</f>
        <v>56.242019596295087</v>
      </c>
      <c r="P61" s="5">
        <f>IFERROR(Taulukko1[[#This Row],[Toteutuneiden osaamispisteiden määrä ammatti- ja erikoisammattitutkinnot 2024]]/Taulukko1[[#This Row],[Toteutuneiden opiskelijavuosien määrä, ammatti- ja erikoisammattitutkinnot 2024]],"")</f>
        <v>74.311023780736349</v>
      </c>
    </row>
    <row r="62" spans="1:16" x14ac:dyDescent="0.25">
      <c r="A62" s="1" t="s">
        <v>156</v>
      </c>
      <c r="B62" s="2" t="s">
        <v>157</v>
      </c>
      <c r="C62" s="2" t="s">
        <v>63</v>
      </c>
      <c r="D62" s="2" t="s">
        <v>19</v>
      </c>
      <c r="E62" s="2" t="s">
        <v>20</v>
      </c>
      <c r="F62" s="4">
        <v>83</v>
      </c>
      <c r="G62" s="5">
        <v>77.54041093750007</v>
      </c>
      <c r="H62" s="5">
        <v>10.38630136799997</v>
      </c>
      <c r="I62" s="5">
        <v>67.154109569500093</v>
      </c>
      <c r="J62" s="7">
        <f>IFERROR(Taulukko1[[#This Row],[Toteutuneiden opiskelijavuosien määrä 2024]]/Taulukko1[[#This Row],[Tavoitteellisten opiskelijavuosien määrä 2024]],"")</f>
        <v>0.93422181852409725</v>
      </c>
      <c r="K62" s="4">
        <v>8960</v>
      </c>
      <c r="L62" s="4">
        <v>145</v>
      </c>
      <c r="M62" s="4">
        <v>8815</v>
      </c>
      <c r="N62" s="5">
        <f>Taulukko1[[#This Row],[Toteutuneiden osaamispisteiden määrä yhteensä 2024]]/Taulukko1[[#This Row],[Toteutuneiden opiskelijavuosien määrä 2024]]</f>
        <v>115.55265043954994</v>
      </c>
      <c r="O62" s="5">
        <f>IFERROR(Taulukko1[[#This Row],[Toteutuneiden osaamispisteiden määrä perustutkinnot 2024]]/Taulukko1[[#This Row],[Toteutuneiden opiskelijavuosien määrä, perustutkinnot 2024]],"")</f>
        <v>13.960696388681992</v>
      </c>
      <c r="P62" s="5">
        <f>IFERROR(Taulukko1[[#This Row],[Toteutuneiden osaamispisteiden määrä ammatti- ja erikoisammattitutkinnot 2024]]/Taulukko1[[#This Row],[Toteutuneiden opiskelijavuosien määrä, ammatti- ja erikoisammattitutkinnot 2024]],"")</f>
        <v>131.26523538931082</v>
      </c>
    </row>
    <row r="63" spans="1:16" x14ac:dyDescent="0.25">
      <c r="A63" s="1" t="s">
        <v>158</v>
      </c>
      <c r="B63" s="2" t="s">
        <v>159</v>
      </c>
      <c r="C63" s="2" t="s">
        <v>160</v>
      </c>
      <c r="D63" s="2" t="s">
        <v>19</v>
      </c>
      <c r="E63" s="2" t="s">
        <v>20</v>
      </c>
      <c r="F63" s="4">
        <v>48</v>
      </c>
      <c r="G63" s="5">
        <v>39.633972595499941</v>
      </c>
      <c r="H63" s="5">
        <v>39.633972595499941</v>
      </c>
      <c r="I63" s="5">
        <v>0</v>
      </c>
      <c r="J63" s="7">
        <f>IFERROR(Taulukko1[[#This Row],[Toteutuneiden opiskelijavuosien määrä 2024]]/Taulukko1[[#This Row],[Tavoitteellisten opiskelijavuosien määrä 2024]],"")</f>
        <v>0.82570776240624877</v>
      </c>
      <c r="K63" s="4">
        <v>3459</v>
      </c>
      <c r="L63" s="4">
        <v>3459</v>
      </c>
      <c r="M63" s="4">
        <v>0</v>
      </c>
      <c r="N63" s="5">
        <f>Taulukko1[[#This Row],[Toteutuneiden osaamispisteiden määrä yhteensä 2024]]/Taulukko1[[#This Row],[Toteutuneiden opiskelijavuosien määrä 2024]]</f>
        <v>87.273613354436648</v>
      </c>
      <c r="O63" s="5">
        <f>IFERROR(Taulukko1[[#This Row],[Toteutuneiden osaamispisteiden määrä perustutkinnot 2024]]/Taulukko1[[#This Row],[Toteutuneiden opiskelijavuosien määrä, perustutkinnot 2024]],"")</f>
        <v>87.273613354436648</v>
      </c>
      <c r="P63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64" spans="1:16" x14ac:dyDescent="0.25">
      <c r="A64" s="1" t="s">
        <v>161</v>
      </c>
      <c r="B64" s="2" t="s">
        <v>162</v>
      </c>
      <c r="C64" s="2" t="s">
        <v>160</v>
      </c>
      <c r="D64" s="2" t="s">
        <v>19</v>
      </c>
      <c r="E64" s="2" t="s">
        <v>20</v>
      </c>
      <c r="F64" s="4">
        <v>97</v>
      </c>
      <c r="G64" s="5">
        <v>103.95178079380085</v>
      </c>
      <c r="H64" s="5">
        <v>98.461369836900843</v>
      </c>
      <c r="I64" s="5">
        <v>5.4904109569000052</v>
      </c>
      <c r="J64" s="7">
        <f>IFERROR(Taulukko1[[#This Row],[Toteutuneiden opiskelijavuosien määrä 2024]]/Taulukko1[[#This Row],[Tavoitteellisten opiskelijavuosien määrä 2024]],"")</f>
        <v>1.0716678432350604</v>
      </c>
      <c r="K64" s="4">
        <v>6681</v>
      </c>
      <c r="L64" s="4">
        <v>6186</v>
      </c>
      <c r="M64" s="4">
        <v>495</v>
      </c>
      <c r="N64" s="5">
        <f>Taulukko1[[#This Row],[Toteutuneiden osaamispisteiden määrä yhteensä 2024]]/Taulukko1[[#This Row],[Toteutuneiden opiskelijavuosien määrä 2024]]</f>
        <v>64.270183242482943</v>
      </c>
      <c r="O64" s="5">
        <f>IFERROR(Taulukko1[[#This Row],[Toteutuneiden osaamispisteiden määrä perustutkinnot 2024]]/Taulukko1[[#This Row],[Toteutuneiden opiskelijavuosien määrä, perustutkinnot 2024]],"")</f>
        <v>62.826670096576727</v>
      </c>
      <c r="P64" s="5">
        <f>IFERROR(Taulukko1[[#This Row],[Toteutuneiden osaamispisteiden määrä ammatti- ja erikoisammattitutkinnot 2024]]/Taulukko1[[#This Row],[Toteutuneiden opiskelijavuosien määrä, ammatti- ja erikoisammattitutkinnot 2024]],"")</f>
        <v>90.157185661651596</v>
      </c>
    </row>
    <row r="65" spans="1:16" x14ac:dyDescent="0.25">
      <c r="A65" s="1" t="s">
        <v>163</v>
      </c>
      <c r="B65" s="2" t="s">
        <v>164</v>
      </c>
      <c r="C65" s="2" t="s">
        <v>105</v>
      </c>
      <c r="D65" s="2" t="s">
        <v>19</v>
      </c>
      <c r="E65" s="2" t="s">
        <v>20</v>
      </c>
      <c r="F65" s="4">
        <v>164</v>
      </c>
      <c r="G65" s="5">
        <v>155.50493147029999</v>
      </c>
      <c r="H65" s="5">
        <v>74.20082190639981</v>
      </c>
      <c r="I65" s="5">
        <v>70.841095865900172</v>
      </c>
      <c r="J65" s="7">
        <f>IFERROR(Taulukko1[[#This Row],[Toteutuneiden opiskelijavuosien määrä 2024]]/Taulukko1[[#This Row],[Tavoitteellisten opiskelijavuosien määrä 2024]],"")</f>
        <v>0.94820080164817067</v>
      </c>
      <c r="K65" s="4">
        <v>15895</v>
      </c>
      <c r="L65" s="4">
        <v>5335</v>
      </c>
      <c r="M65" s="4">
        <v>10560</v>
      </c>
      <c r="N65" s="5">
        <f>Taulukko1[[#This Row],[Toteutuneiden osaamispisteiden määrä yhteensä 2024]]/Taulukko1[[#This Row],[Toteutuneiden opiskelijavuosien määrä 2024]]</f>
        <v>102.21540789550973</v>
      </c>
      <c r="O65" s="5">
        <f>IFERROR(Taulukko1[[#This Row],[Toteutuneiden osaamispisteiden määrä perustutkinnot 2024]]/Taulukko1[[#This Row],[Toteutuneiden opiskelijavuosien määrä, perustutkinnot 2024]],"")</f>
        <v>71.899473118098399</v>
      </c>
      <c r="P65" s="5">
        <f>IFERROR(Taulukko1[[#This Row],[Toteutuneiden osaamispisteiden määrä ammatti- ja erikoisammattitutkinnot 2024]]/Taulukko1[[#This Row],[Toteutuneiden opiskelijavuosien määrä, ammatti- ja erikoisammattitutkinnot 2024]],"")</f>
        <v>149.06601699089646</v>
      </c>
    </row>
    <row r="66" spans="1:16" x14ac:dyDescent="0.25">
      <c r="A66" s="1" t="s">
        <v>165</v>
      </c>
      <c r="B66" s="2" t="s">
        <v>166</v>
      </c>
      <c r="C66" s="2" t="s">
        <v>58</v>
      </c>
      <c r="D66" s="2" t="s">
        <v>42</v>
      </c>
      <c r="E66" s="2" t="s">
        <v>34</v>
      </c>
      <c r="F66" s="4">
        <v>29</v>
      </c>
      <c r="G66" s="5">
        <v>28.435616429700008</v>
      </c>
      <c r="H66" s="5">
        <v>0</v>
      </c>
      <c r="I66" s="5">
        <v>28.435616429700008</v>
      </c>
      <c r="J66" s="7">
        <f>IFERROR(Taulukko1[[#This Row],[Toteutuneiden opiskelijavuosien määrä 2024]]/Taulukko1[[#This Row],[Tavoitteellisten opiskelijavuosien määrä 2024]],"")</f>
        <v>0.98053849757586231</v>
      </c>
      <c r="K66" s="4">
        <v>2560</v>
      </c>
      <c r="L66" s="4">
        <v>0</v>
      </c>
      <c r="M66" s="4">
        <v>2560</v>
      </c>
      <c r="N66" s="5">
        <f>Taulukko1[[#This Row],[Toteutuneiden osaamispisteiden määrä yhteensä 2024]]/Taulukko1[[#This Row],[Toteutuneiden opiskelijavuosien määrä 2024]]</f>
        <v>90.027941062187395</v>
      </c>
      <c r="O66" s="5" t="str">
        <f>IFERROR(Taulukko1[[#This Row],[Toteutuneiden osaamispisteiden määrä perustutkinnot 2024]]/Taulukko1[[#This Row],[Toteutuneiden opiskelijavuosien määrä, perustutkinnot 2024]],"")</f>
        <v/>
      </c>
      <c r="P66" s="5">
        <f>IFERROR(Taulukko1[[#This Row],[Toteutuneiden osaamispisteiden määrä ammatti- ja erikoisammattitutkinnot 2024]]/Taulukko1[[#This Row],[Toteutuneiden opiskelijavuosien määrä, ammatti- ja erikoisammattitutkinnot 2024]],"")</f>
        <v>90.027941062187395</v>
      </c>
    </row>
    <row r="67" spans="1:16" x14ac:dyDescent="0.25">
      <c r="A67" s="1" t="s">
        <v>167</v>
      </c>
      <c r="B67" s="2" t="s">
        <v>168</v>
      </c>
      <c r="C67" s="2" t="s">
        <v>18</v>
      </c>
      <c r="D67" s="2" t="s">
        <v>19</v>
      </c>
      <c r="E67" s="2" t="s">
        <v>20</v>
      </c>
      <c r="F67" s="4">
        <v>38</v>
      </c>
      <c r="G67" s="5">
        <v>37.093150673399691</v>
      </c>
      <c r="H67" s="5">
        <v>0</v>
      </c>
      <c r="I67" s="5">
        <v>37.093150673399691</v>
      </c>
      <c r="J67" s="7">
        <f>IFERROR(Taulukko1[[#This Row],[Toteutuneiden opiskelijavuosien määrä 2024]]/Taulukko1[[#This Row],[Tavoitteellisten opiskelijavuosien määrä 2024]],"")</f>
        <v>0.976135544036834</v>
      </c>
      <c r="K67" s="4">
        <v>5445</v>
      </c>
      <c r="L67" s="4">
        <v>0</v>
      </c>
      <c r="M67" s="4">
        <v>5445</v>
      </c>
      <c r="N67" s="5">
        <f>Taulukko1[[#This Row],[Toteutuneiden osaamispisteiden määrä yhteensä 2024]]/Taulukko1[[#This Row],[Toteutuneiden opiskelijavuosien määrä 2024]]</f>
        <v>146.79259920362409</v>
      </c>
      <c r="O67" s="5" t="str">
        <f>IFERROR(Taulukko1[[#This Row],[Toteutuneiden osaamispisteiden määrä perustutkinnot 2024]]/Taulukko1[[#This Row],[Toteutuneiden opiskelijavuosien määrä, perustutkinnot 2024]],"")</f>
        <v/>
      </c>
      <c r="P67" s="5">
        <f>IFERROR(Taulukko1[[#This Row],[Toteutuneiden osaamispisteiden määrä ammatti- ja erikoisammattitutkinnot 2024]]/Taulukko1[[#This Row],[Toteutuneiden opiskelijavuosien määrä, ammatti- ja erikoisammattitutkinnot 2024]],"")</f>
        <v>146.79259920362409</v>
      </c>
    </row>
    <row r="68" spans="1:16" x14ac:dyDescent="0.25">
      <c r="A68" s="1" t="s">
        <v>169</v>
      </c>
      <c r="B68" s="2" t="s">
        <v>170</v>
      </c>
      <c r="C68" s="2" t="s">
        <v>147</v>
      </c>
      <c r="D68" s="2" t="s">
        <v>19</v>
      </c>
      <c r="E68" s="2" t="s">
        <v>20</v>
      </c>
      <c r="F68" s="4">
        <v>26</v>
      </c>
      <c r="G68" s="5">
        <v>29.197260264800022</v>
      </c>
      <c r="H68" s="5">
        <v>0</v>
      </c>
      <c r="I68" s="5">
        <v>29.197260264800022</v>
      </c>
      <c r="J68" s="7">
        <f>IFERROR(Taulukko1[[#This Row],[Toteutuneiden opiskelijavuosien määrä 2024]]/Taulukko1[[#This Row],[Tavoitteellisten opiskelijavuosien määrä 2024]],"")</f>
        <v>1.1229715486461547</v>
      </c>
      <c r="K68" s="4">
        <v>2610</v>
      </c>
      <c r="L68" s="4">
        <v>0</v>
      </c>
      <c r="M68" s="4">
        <v>2610</v>
      </c>
      <c r="N68" s="5">
        <f>Taulukko1[[#This Row],[Toteutuneiden osaamispisteiden määrä yhteensä 2024]]/Taulukko1[[#This Row],[Toteutuneiden opiskelijavuosien määrä 2024]]</f>
        <v>89.391948981822608</v>
      </c>
      <c r="O68" s="5" t="str">
        <f>IFERROR(Taulukko1[[#This Row],[Toteutuneiden osaamispisteiden määrä perustutkinnot 2024]]/Taulukko1[[#This Row],[Toteutuneiden opiskelijavuosien määrä, perustutkinnot 2024]],"")</f>
        <v/>
      </c>
      <c r="P68" s="5">
        <f>IFERROR(Taulukko1[[#This Row],[Toteutuneiden osaamispisteiden määrä ammatti- ja erikoisammattitutkinnot 2024]]/Taulukko1[[#This Row],[Toteutuneiden opiskelijavuosien määrä, ammatti- ja erikoisammattitutkinnot 2024]],"")</f>
        <v>89.391948981822608</v>
      </c>
    </row>
    <row r="69" spans="1:16" x14ac:dyDescent="0.25">
      <c r="A69" s="1" t="s">
        <v>171</v>
      </c>
      <c r="B69" s="2" t="s">
        <v>172</v>
      </c>
      <c r="C69" s="2" t="s">
        <v>147</v>
      </c>
      <c r="D69" s="2" t="s">
        <v>19</v>
      </c>
      <c r="E69" s="2" t="s">
        <v>20</v>
      </c>
      <c r="F69" s="4">
        <v>46</v>
      </c>
      <c r="G69" s="5">
        <v>44.250410949999974</v>
      </c>
      <c r="H69" s="5">
        <v>44.250410949999974</v>
      </c>
      <c r="I69" s="5">
        <v>0</v>
      </c>
      <c r="J69" s="7">
        <f>IFERROR(Taulukko1[[#This Row],[Toteutuneiden opiskelijavuosien määrä 2024]]/Taulukko1[[#This Row],[Tavoitteellisten opiskelijavuosien määrä 2024]],"")</f>
        <v>0.96196545543478207</v>
      </c>
      <c r="K69" s="4">
        <v>2234</v>
      </c>
      <c r="L69" s="4">
        <v>2234</v>
      </c>
      <c r="M69" s="4">
        <v>0</v>
      </c>
      <c r="N69" s="5">
        <f>Taulukko1[[#This Row],[Toteutuneiden osaamispisteiden määrä yhteensä 2024]]/Taulukko1[[#This Row],[Toteutuneiden opiskelijavuosien määrä 2024]]</f>
        <v>50.485406847956092</v>
      </c>
      <c r="O69" s="5">
        <f>IFERROR(Taulukko1[[#This Row],[Toteutuneiden osaamispisteiden määrä perustutkinnot 2024]]/Taulukko1[[#This Row],[Toteutuneiden opiskelijavuosien määrä, perustutkinnot 2024]],"")</f>
        <v>50.485406847956092</v>
      </c>
      <c r="P69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70" spans="1:16" x14ac:dyDescent="0.25">
      <c r="A70" s="1" t="s">
        <v>173</v>
      </c>
      <c r="B70" s="2" t="s">
        <v>174</v>
      </c>
      <c r="C70" s="2" t="s">
        <v>18</v>
      </c>
      <c r="D70" s="2" t="s">
        <v>19</v>
      </c>
      <c r="E70" s="2" t="s">
        <v>20</v>
      </c>
      <c r="F70" s="4">
        <v>1059</v>
      </c>
      <c r="G70" s="5">
        <v>1086.7923285896072</v>
      </c>
      <c r="H70" s="5">
        <v>547.31506839260419</v>
      </c>
      <c r="I70" s="5">
        <v>40.761643827499988</v>
      </c>
      <c r="J70" s="7">
        <f>IFERROR(Taulukko1[[#This Row],[Toteutuneiden opiskelijavuosien määrä 2024]]/Taulukko1[[#This Row],[Tavoitteellisten opiskelijavuosien määrä 2024]],"")</f>
        <v>1.0262439363452383</v>
      </c>
      <c r="K70" s="4">
        <v>32948</v>
      </c>
      <c r="L70" s="4">
        <v>30088</v>
      </c>
      <c r="M70" s="4">
        <v>2860</v>
      </c>
      <c r="N70" s="5">
        <f>Taulukko1[[#This Row],[Toteutuneiden osaamispisteiden määrä yhteensä 2024]]/Taulukko1[[#This Row],[Toteutuneiden opiskelijavuosien määrä 2024]]</f>
        <v>30.316739576878049</v>
      </c>
      <c r="O70" s="5">
        <f>IFERROR(Taulukko1[[#This Row],[Toteutuneiden osaamispisteiden määrä perustutkinnot 2024]]/Taulukko1[[#This Row],[Toteutuneiden opiskelijavuosien määrä, perustutkinnot 2024]],"")</f>
        <v>54.973819902975976</v>
      </c>
      <c r="P70" s="5">
        <f>IFERROR(Taulukko1[[#This Row],[Toteutuneiden osaamispisteiden määrä ammatti- ja erikoisammattitutkinnot 2024]]/Taulukko1[[#This Row],[Toteutuneiden opiskelijavuosien määrä, ammatti- ja erikoisammattitutkinnot 2024]],"")</f>
        <v>70.164000551677717</v>
      </c>
    </row>
    <row r="71" spans="1:16" x14ac:dyDescent="0.25">
      <c r="A71" s="1" t="s">
        <v>175</v>
      </c>
      <c r="B71" s="2" t="s">
        <v>176</v>
      </c>
      <c r="C71" s="2" t="s">
        <v>78</v>
      </c>
      <c r="D71" s="2" t="s">
        <v>42</v>
      </c>
      <c r="E71" s="2" t="s">
        <v>20</v>
      </c>
      <c r="F71" s="4">
        <v>1259</v>
      </c>
      <c r="G71" s="5">
        <v>1299.2547394635897</v>
      </c>
      <c r="H71" s="5">
        <v>958.30583544739727</v>
      </c>
      <c r="I71" s="5">
        <v>306.42013690029216</v>
      </c>
      <c r="J71" s="7">
        <f>IFERROR(Taulukko1[[#This Row],[Toteutuneiden opiskelijavuosien määrä 2024]]/Taulukko1[[#This Row],[Tavoitteellisten opiskelijavuosien määrä 2024]],"")</f>
        <v>1.031973581782041</v>
      </c>
      <c r="K71" s="4">
        <v>100089</v>
      </c>
      <c r="L71" s="4">
        <v>67349</v>
      </c>
      <c r="M71" s="4">
        <v>32740</v>
      </c>
      <c r="N71" s="5">
        <f>Taulukko1[[#This Row],[Toteutuneiden osaamispisteiden määrä yhteensä 2024]]/Taulukko1[[#This Row],[Toteutuneiden opiskelijavuosien määrä 2024]]</f>
        <v>77.035701283123856</v>
      </c>
      <c r="O71" s="5">
        <f>IFERROR(Taulukko1[[#This Row],[Toteutuneiden osaamispisteiden määrä perustutkinnot 2024]]/Taulukko1[[#This Row],[Toteutuneiden opiskelijavuosien määrä, perustutkinnot 2024]],"")</f>
        <v>70.279233944722108</v>
      </c>
      <c r="P71" s="5">
        <f>IFERROR(Taulukko1[[#This Row],[Toteutuneiden osaamispisteiden määrä ammatti- ja erikoisammattitutkinnot 2024]]/Taulukko1[[#This Row],[Toteutuneiden opiskelijavuosien määrä, ammatti- ja erikoisammattitutkinnot 2024]],"")</f>
        <v>106.84676382953728</v>
      </c>
    </row>
    <row r="72" spans="1:16" x14ac:dyDescent="0.25">
      <c r="A72" s="1" t="s">
        <v>177</v>
      </c>
      <c r="B72" s="2" t="s">
        <v>178</v>
      </c>
      <c r="C72" s="2" t="s">
        <v>179</v>
      </c>
      <c r="D72" s="2" t="s">
        <v>42</v>
      </c>
      <c r="E72" s="2" t="s">
        <v>20</v>
      </c>
      <c r="F72" s="4">
        <v>1704</v>
      </c>
      <c r="G72" s="5">
        <v>1764.4635612990307</v>
      </c>
      <c r="H72" s="5">
        <v>1370.0304107009342</v>
      </c>
      <c r="I72" s="5">
        <v>307.50136979289687</v>
      </c>
      <c r="J72" s="7">
        <f>IFERROR(Taulukko1[[#This Row],[Toteutuneiden opiskelijavuosien määrä 2024]]/Taulukko1[[#This Row],[Tavoitteellisten opiskelijavuosien määrä 2024]],"")</f>
        <v>1.0354833106214969</v>
      </c>
      <c r="K72" s="4">
        <v>124513</v>
      </c>
      <c r="L72" s="4">
        <v>87008</v>
      </c>
      <c r="M72" s="4">
        <v>37505</v>
      </c>
      <c r="N72" s="5">
        <f>Taulukko1[[#This Row],[Toteutuneiden osaamispisteiden määrä yhteensä 2024]]/Taulukko1[[#This Row],[Toteutuneiden opiskelijavuosien määrä 2024]]</f>
        <v>70.567056600665211</v>
      </c>
      <c r="O72" s="5">
        <f>IFERROR(Taulukko1[[#This Row],[Toteutuneiden osaamispisteiden määrä perustutkinnot 2024]]/Taulukko1[[#This Row],[Toteutuneiden opiskelijavuosien määrä, perustutkinnot 2024]],"")</f>
        <v>63.508079324666241</v>
      </c>
      <c r="P72" s="5">
        <f>IFERROR(Taulukko1[[#This Row],[Toteutuneiden osaamispisteiden määrä ammatti- ja erikoisammattitutkinnot 2024]]/Taulukko1[[#This Row],[Toteutuneiden opiskelijavuosien määrä, ammatti- ja erikoisammattitutkinnot 2024]],"")</f>
        <v>121.9669363595347</v>
      </c>
    </row>
    <row r="73" spans="1:16" x14ac:dyDescent="0.25">
      <c r="A73" s="1" t="s">
        <v>180</v>
      </c>
      <c r="B73" s="2" t="s">
        <v>181</v>
      </c>
      <c r="C73" s="2" t="s">
        <v>18</v>
      </c>
      <c r="D73" s="2" t="s">
        <v>42</v>
      </c>
      <c r="E73" s="2" t="s">
        <v>20</v>
      </c>
      <c r="F73" s="4">
        <v>2650</v>
      </c>
      <c r="G73" s="5">
        <v>2680.6408213945324</v>
      </c>
      <c r="H73" s="5">
        <v>2128.7268489514504</v>
      </c>
      <c r="I73" s="5">
        <v>484.36876697218224</v>
      </c>
      <c r="J73" s="7">
        <f>IFERROR(Taulukko1[[#This Row],[Toteutuneiden opiskelijavuosien määrä 2024]]/Taulukko1[[#This Row],[Tavoitteellisten opiskelijavuosien määrä 2024]],"")</f>
        <v>1.0115625741111443</v>
      </c>
      <c r="K73" s="4">
        <v>186352</v>
      </c>
      <c r="L73" s="4">
        <v>133942</v>
      </c>
      <c r="M73" s="4">
        <v>52410</v>
      </c>
      <c r="N73" s="5">
        <f>Taulukko1[[#This Row],[Toteutuneiden osaamispisteiden määrä yhteensä 2024]]/Taulukko1[[#This Row],[Toteutuneiden opiskelijavuosien määrä 2024]]</f>
        <v>69.517705808514592</v>
      </c>
      <c r="O73" s="5">
        <f>IFERROR(Taulukko1[[#This Row],[Toteutuneiden osaamispisteiden määrä perustutkinnot 2024]]/Taulukko1[[#This Row],[Toteutuneiden opiskelijavuosien määrä, perustutkinnot 2024]],"")</f>
        <v>62.921177541390982</v>
      </c>
      <c r="P73" s="5">
        <f>IFERROR(Taulukko1[[#This Row],[Toteutuneiden osaamispisteiden määrä ammatti- ja erikoisammattitutkinnot 2024]]/Taulukko1[[#This Row],[Toteutuneiden opiskelijavuosien määrä, ammatti- ja erikoisammattitutkinnot 2024]],"")</f>
        <v>108.2026826948773</v>
      </c>
    </row>
    <row r="74" spans="1:16" x14ac:dyDescent="0.25">
      <c r="A74" s="1" t="s">
        <v>182</v>
      </c>
      <c r="B74" s="2" t="s">
        <v>183</v>
      </c>
      <c r="C74" s="2" t="s">
        <v>51</v>
      </c>
      <c r="D74" s="2" t="s">
        <v>19</v>
      </c>
      <c r="E74" s="2" t="s">
        <v>20</v>
      </c>
      <c r="F74" s="4">
        <v>4707</v>
      </c>
      <c r="G74" s="5">
        <v>4686.9841360544096</v>
      </c>
      <c r="H74" s="5">
        <v>3204.7159720500972</v>
      </c>
      <c r="I74" s="5">
        <v>1370.9487119618132</v>
      </c>
      <c r="J74" s="7">
        <f>IFERROR(Taulukko1[[#This Row],[Toteutuneiden opiskelijavuosien määrä 2024]]/Taulukko1[[#This Row],[Tavoitteellisten opiskelijavuosien määrä 2024]],"")</f>
        <v>0.99574763884733586</v>
      </c>
      <c r="K74" s="4">
        <v>355645</v>
      </c>
      <c r="L74" s="4">
        <v>214380</v>
      </c>
      <c r="M74" s="4">
        <v>141265</v>
      </c>
      <c r="N74" s="5">
        <f>Taulukko1[[#This Row],[Toteutuneiden osaamispisteiden määrä yhteensä 2024]]/Taulukko1[[#This Row],[Toteutuneiden opiskelijavuosien määrä 2024]]</f>
        <v>75.87928392251581</v>
      </c>
      <c r="O74" s="5">
        <f>IFERROR(Taulukko1[[#This Row],[Toteutuneiden osaamispisteiden määrä perustutkinnot 2024]]/Taulukko1[[#This Row],[Toteutuneiden opiskelijavuosien määrä, perustutkinnot 2024]],"")</f>
        <v>66.895163836581247</v>
      </c>
      <c r="P74" s="5">
        <f>IFERROR(Taulukko1[[#This Row],[Toteutuneiden osaamispisteiden määrä ammatti- ja erikoisammattitutkinnot 2024]]/Taulukko1[[#This Row],[Toteutuneiden opiskelijavuosien määrä, ammatti- ja erikoisammattitutkinnot 2024]],"")</f>
        <v>103.0417832318842</v>
      </c>
    </row>
    <row r="75" spans="1:16" x14ac:dyDescent="0.25">
      <c r="A75" s="1" t="s">
        <v>184</v>
      </c>
      <c r="B75" s="2" t="s">
        <v>185</v>
      </c>
      <c r="C75" s="2" t="s">
        <v>18</v>
      </c>
      <c r="D75" s="2" t="s">
        <v>19</v>
      </c>
      <c r="E75" s="2" t="s">
        <v>20</v>
      </c>
      <c r="F75" s="4">
        <v>230</v>
      </c>
      <c r="G75" s="5">
        <v>245.32054787819911</v>
      </c>
      <c r="H75" s="5">
        <v>211.42465747969908</v>
      </c>
      <c r="I75" s="5">
        <v>33.895890398500036</v>
      </c>
      <c r="J75" s="7">
        <f>IFERROR(Taulukko1[[#This Row],[Toteutuneiden opiskelijavuosien määrä 2024]]/Taulukko1[[#This Row],[Tavoitteellisten opiskelijavuosien määrä 2024]],"")</f>
        <v>1.0666110777313005</v>
      </c>
      <c r="K75" s="4">
        <v>18785</v>
      </c>
      <c r="L75" s="4">
        <v>15185</v>
      </c>
      <c r="M75" s="4">
        <v>3600</v>
      </c>
      <c r="N75" s="5">
        <f>Taulukko1[[#This Row],[Toteutuneiden osaamispisteiden määrä yhteensä 2024]]/Taulukko1[[#This Row],[Toteutuneiden opiskelijavuosien määrä 2024]]</f>
        <v>76.57328406639094</v>
      </c>
      <c r="O75" s="5">
        <f>IFERROR(Taulukko1[[#This Row],[Toteutuneiden osaamispisteiden määrä perustutkinnot 2024]]/Taulukko1[[#This Row],[Toteutuneiden opiskelijavuosien määrä, perustutkinnot 2024]],"")</f>
        <v>71.822275514189059</v>
      </c>
      <c r="P75" s="5">
        <f>IFERROR(Taulukko1[[#This Row],[Toteutuneiden osaamispisteiden määrä ammatti- ja erikoisammattitutkinnot 2024]]/Taulukko1[[#This Row],[Toteutuneiden opiskelijavuosien määrä, ammatti- ja erikoisammattitutkinnot 2024]],"")</f>
        <v>106.20756550945502</v>
      </c>
    </row>
    <row r="76" spans="1:16" x14ac:dyDescent="0.25">
      <c r="A76" s="1" t="s">
        <v>186</v>
      </c>
      <c r="B76" s="2" t="s">
        <v>187</v>
      </c>
      <c r="C76" s="2" t="s">
        <v>18</v>
      </c>
      <c r="D76" s="2" t="s">
        <v>19</v>
      </c>
      <c r="E76" s="2" t="s">
        <v>20</v>
      </c>
      <c r="F76" s="4">
        <v>82</v>
      </c>
      <c r="G76" s="5">
        <v>116.31232873780014</v>
      </c>
      <c r="H76" s="5">
        <v>0</v>
      </c>
      <c r="I76" s="5">
        <v>115.47945202550014</v>
      </c>
      <c r="J76" s="7">
        <f>IFERROR(Taulukko1[[#This Row],[Toteutuneiden opiskelijavuosien määrä 2024]]/Taulukko1[[#This Row],[Tavoitteellisten opiskelijavuosien määrä 2024]],"")</f>
        <v>1.4184430333878066</v>
      </c>
      <c r="K76" s="4">
        <v>22365</v>
      </c>
      <c r="L76" s="4">
        <v>0</v>
      </c>
      <c r="M76" s="4">
        <v>22365</v>
      </c>
      <c r="N76" s="5">
        <f>Taulukko1[[#This Row],[Toteutuneiden osaamispisteiden määrä yhteensä 2024]]/Taulukko1[[#This Row],[Toteutuneiden opiskelijavuosien määrä 2024]]</f>
        <v>192.28400155599013</v>
      </c>
      <c r="O76" s="5" t="str">
        <f>IFERROR(Taulukko1[[#This Row],[Toteutuneiden osaamispisteiden määrä perustutkinnot 2024]]/Taulukko1[[#This Row],[Toteutuneiden opiskelijavuosien määrä, perustutkinnot 2024]],"")</f>
        <v/>
      </c>
      <c r="P76" s="5">
        <f>IFERROR(Taulukko1[[#This Row],[Toteutuneiden osaamispisteiden määrä ammatti- ja erikoisammattitutkinnot 2024]]/Taulukko1[[#This Row],[Toteutuneiden opiskelijavuosien määrä, ammatti- ja erikoisammattitutkinnot 2024]],"")</f>
        <v>193.67081855446776</v>
      </c>
    </row>
    <row r="77" spans="1:16" x14ac:dyDescent="0.25">
      <c r="A77" s="1" t="s">
        <v>188</v>
      </c>
      <c r="B77" s="2" t="s">
        <v>189</v>
      </c>
      <c r="C77" s="2" t="s">
        <v>63</v>
      </c>
      <c r="D77" s="2" t="s">
        <v>19</v>
      </c>
      <c r="E77" s="2" t="s">
        <v>20</v>
      </c>
      <c r="F77" s="4">
        <v>179</v>
      </c>
      <c r="G77" s="5">
        <v>191.58438350460011</v>
      </c>
      <c r="H77" s="5">
        <v>126.43835612619998</v>
      </c>
      <c r="I77" s="5">
        <v>65.146027378400134</v>
      </c>
      <c r="J77" s="7">
        <f>IFERROR(Taulukko1[[#This Row],[Toteutuneiden opiskelijavuosien määrä 2024]]/Taulukko1[[#This Row],[Tavoitteellisten opiskelijavuosien määrä 2024]],"")</f>
        <v>1.0703038184614531</v>
      </c>
      <c r="K77" s="4">
        <v>15944</v>
      </c>
      <c r="L77" s="4">
        <v>8159</v>
      </c>
      <c r="M77" s="4">
        <v>7785</v>
      </c>
      <c r="N77" s="5">
        <f>Taulukko1[[#This Row],[Toteutuneiden osaamispisteiden määrä yhteensä 2024]]/Taulukko1[[#This Row],[Toteutuneiden opiskelijavuosien määrä 2024]]</f>
        <v>83.221814368900112</v>
      </c>
      <c r="O77" s="5">
        <f>IFERROR(Taulukko1[[#This Row],[Toteutuneiden osaamispisteiden määrä perustutkinnot 2024]]/Taulukko1[[#This Row],[Toteutuneiden opiskelijavuosien määrä, perustutkinnot 2024]],"")</f>
        <v>64.529469141914362</v>
      </c>
      <c r="P77" s="5">
        <f>IFERROR(Taulukko1[[#This Row],[Toteutuneiden osaamispisteiden määrä ammatti- ja erikoisammattitutkinnot 2024]]/Taulukko1[[#This Row],[Toteutuneiden opiskelijavuosien määrä, ammatti- ja erikoisammattitutkinnot 2024]],"")</f>
        <v>119.50076333558906</v>
      </c>
    </row>
    <row r="78" spans="1:16" x14ac:dyDescent="0.25">
      <c r="A78" s="1" t="s">
        <v>190</v>
      </c>
      <c r="B78" s="2" t="s">
        <v>191</v>
      </c>
      <c r="C78" s="2" t="s">
        <v>18</v>
      </c>
      <c r="D78" s="2" t="s">
        <v>19</v>
      </c>
      <c r="E78" s="2" t="s">
        <v>20</v>
      </c>
      <c r="F78" s="4">
        <v>871</v>
      </c>
      <c r="G78" s="5">
        <v>948.91452046260224</v>
      </c>
      <c r="H78" s="5">
        <v>716.90232871700186</v>
      </c>
      <c r="I78" s="5">
        <v>232.0121917456004</v>
      </c>
      <c r="J78" s="7">
        <f>IFERROR(Taulukko1[[#This Row],[Toteutuneiden opiskelijavuosien määrä 2024]]/Taulukko1[[#This Row],[Tavoitteellisten opiskelijavuosien määrä 2024]],"")</f>
        <v>1.0894540992682</v>
      </c>
      <c r="K78" s="4">
        <v>67834.5</v>
      </c>
      <c r="L78" s="4">
        <v>45814.5</v>
      </c>
      <c r="M78" s="4">
        <v>22020</v>
      </c>
      <c r="N78" s="5">
        <f>Taulukko1[[#This Row],[Toteutuneiden osaamispisteiden määrä yhteensä 2024]]/Taulukko1[[#This Row],[Toteutuneiden opiskelijavuosien määrä 2024]]</f>
        <v>71.486417940922877</v>
      </c>
      <c r="O78" s="5">
        <f>IFERROR(Taulukko1[[#This Row],[Toteutuneiden osaamispisteiden määrä perustutkinnot 2024]]/Taulukko1[[#This Row],[Toteutuneiden opiskelijavuosien määrä, perustutkinnot 2024]],"")</f>
        <v>63.906194979156403</v>
      </c>
      <c r="P78" s="5">
        <f>IFERROR(Taulukko1[[#This Row],[Toteutuneiden osaamispisteiden määrä ammatti- ja erikoisammattitutkinnot 2024]]/Taulukko1[[#This Row],[Toteutuneiden opiskelijavuosien määrä, ammatti- ja erikoisammattitutkinnot 2024]],"")</f>
        <v>94.908805586151104</v>
      </c>
    </row>
    <row r="79" spans="1:16" x14ac:dyDescent="0.25">
      <c r="A79" s="1" t="s">
        <v>192</v>
      </c>
      <c r="B79" s="2" t="s">
        <v>193</v>
      </c>
      <c r="C79" s="2" t="s">
        <v>179</v>
      </c>
      <c r="D79" s="2" t="s">
        <v>19</v>
      </c>
      <c r="E79" s="2" t="s">
        <v>20</v>
      </c>
      <c r="F79" s="4">
        <v>0</v>
      </c>
      <c r="G79" s="5">
        <v>0.20000000040000004</v>
      </c>
      <c r="H79" s="5">
        <v>0</v>
      </c>
      <c r="I79" s="5">
        <v>0.20000000040000004</v>
      </c>
      <c r="J79" s="7" t="str">
        <f>IFERROR(Taulukko1[[#This Row],[Toteutuneiden opiskelijavuosien määrä 2024]]/Taulukko1[[#This Row],[Tavoitteellisten opiskelijavuosien määrä 2024]],"")</f>
        <v/>
      </c>
      <c r="K79" s="4">
        <v>160</v>
      </c>
      <c r="L79" s="4">
        <v>0</v>
      </c>
      <c r="M79" s="4">
        <v>160</v>
      </c>
      <c r="N79" s="5">
        <f>Taulukko1[[#This Row],[Toteutuneiden osaamispisteiden määrä yhteensä 2024]]/Taulukko1[[#This Row],[Toteutuneiden opiskelijavuosien määrä 2024]]</f>
        <v>799.99999839999987</v>
      </c>
      <c r="O79" s="5" t="str">
        <f>IFERROR(Taulukko1[[#This Row],[Toteutuneiden osaamispisteiden määrä perustutkinnot 2024]]/Taulukko1[[#This Row],[Toteutuneiden opiskelijavuosien määrä, perustutkinnot 2024]],"")</f>
        <v/>
      </c>
      <c r="P79" s="5">
        <f>IFERROR(Taulukko1[[#This Row],[Toteutuneiden osaamispisteiden määrä ammatti- ja erikoisammattitutkinnot 2024]]/Taulukko1[[#This Row],[Toteutuneiden opiskelijavuosien määrä, ammatti- ja erikoisammattitutkinnot 2024]],"")</f>
        <v>799.99999839999987</v>
      </c>
    </row>
    <row r="80" spans="1:16" x14ac:dyDescent="0.25">
      <c r="A80" s="1" t="s">
        <v>194</v>
      </c>
      <c r="B80" s="2" t="s">
        <v>195</v>
      </c>
      <c r="C80" s="2" t="s">
        <v>58</v>
      </c>
      <c r="D80" s="2" t="s">
        <v>42</v>
      </c>
      <c r="E80" s="2" t="s">
        <v>34</v>
      </c>
      <c r="F80" s="4">
        <v>1181</v>
      </c>
      <c r="G80" s="5">
        <v>1220.6273422775987</v>
      </c>
      <c r="H80" s="5">
        <v>996.95857520729896</v>
      </c>
      <c r="I80" s="5">
        <v>154.56821914219978</v>
      </c>
      <c r="J80" s="7">
        <f>IFERROR(Taulukko1[[#This Row],[Toteutuneiden opiskelijavuosien määrä 2024]]/Taulukko1[[#This Row],[Tavoitteellisten opiskelijavuosien määrä 2024]],"")</f>
        <v>1.0335540578133775</v>
      </c>
      <c r="K80" s="4">
        <v>75146</v>
      </c>
      <c r="L80" s="4">
        <v>62136</v>
      </c>
      <c r="M80" s="4">
        <v>13010</v>
      </c>
      <c r="N80" s="5">
        <f>Taulukko1[[#This Row],[Toteutuneiden osaamispisteiden määrä yhteensä 2024]]/Taulukko1[[#This Row],[Toteutuneiden opiskelijavuosien määrä 2024]]</f>
        <v>61.563425131689435</v>
      </c>
      <c r="O80" s="5">
        <f>IFERROR(Taulukko1[[#This Row],[Toteutuneiden osaamispisteiden määrä perustutkinnot 2024]]/Taulukko1[[#This Row],[Toteutuneiden opiskelijavuosien määrä, perustutkinnot 2024]],"")</f>
        <v>62.325558498837303</v>
      </c>
      <c r="P80" s="5">
        <f>IFERROR(Taulukko1[[#This Row],[Toteutuneiden osaamispisteiden määrä ammatti- ja erikoisammattitutkinnot 2024]]/Taulukko1[[#This Row],[Toteutuneiden opiskelijavuosien määrä, ammatti- ja erikoisammattitutkinnot 2024]],"")</f>
        <v>84.169954678917861</v>
      </c>
    </row>
    <row r="81" spans="1:16" x14ac:dyDescent="0.25">
      <c r="A81" s="1" t="s">
        <v>196</v>
      </c>
      <c r="B81" s="2" t="s">
        <v>197</v>
      </c>
      <c r="C81" s="2" t="s">
        <v>63</v>
      </c>
      <c r="D81" s="2" t="s">
        <v>71</v>
      </c>
      <c r="E81" s="2" t="s">
        <v>20</v>
      </c>
      <c r="F81" s="4">
        <v>43</v>
      </c>
      <c r="G81" s="5">
        <v>36.531561640299884</v>
      </c>
      <c r="H81" s="5">
        <v>36.531561640299884</v>
      </c>
      <c r="I81" s="5">
        <v>0</v>
      </c>
      <c r="J81" s="7">
        <f>IFERROR(Taulukko1[[#This Row],[Toteutuneiden opiskelijavuosien määrä 2024]]/Taulukko1[[#This Row],[Tavoitteellisten opiskelijavuosien määrä 2024]],"")</f>
        <v>0.84957120093720662</v>
      </c>
      <c r="K81" s="4">
        <v>3054</v>
      </c>
      <c r="L81" s="4">
        <v>3054</v>
      </c>
      <c r="M81" s="4">
        <v>0</v>
      </c>
      <c r="N81" s="5">
        <f>Taulukko1[[#This Row],[Toteutuneiden osaamispisteiden määrä yhteensä 2024]]/Taulukko1[[#This Row],[Toteutuneiden opiskelijavuosien määrä 2024]]</f>
        <v>83.598944662441482</v>
      </c>
      <c r="O81" s="5">
        <f>IFERROR(Taulukko1[[#This Row],[Toteutuneiden osaamispisteiden määrä perustutkinnot 2024]]/Taulukko1[[#This Row],[Toteutuneiden opiskelijavuosien määrä, perustutkinnot 2024]],"")</f>
        <v>83.598944662441482</v>
      </c>
      <c r="P81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82" spans="1:16" x14ac:dyDescent="0.25">
      <c r="A82" s="1" t="s">
        <v>198</v>
      </c>
      <c r="B82" s="2" t="s">
        <v>199</v>
      </c>
      <c r="C82" s="2" t="s">
        <v>18</v>
      </c>
      <c r="D82" s="2" t="s">
        <v>19</v>
      </c>
      <c r="E82" s="2" t="s">
        <v>20</v>
      </c>
      <c r="F82" s="4">
        <v>45</v>
      </c>
      <c r="G82" s="5">
        <v>46.693150680199913</v>
      </c>
      <c r="H82" s="5">
        <v>46.693150680199913</v>
      </c>
      <c r="I82" s="5">
        <v>0</v>
      </c>
      <c r="J82" s="7">
        <f>IFERROR(Taulukko1[[#This Row],[Toteutuneiden opiskelijavuosien määrä 2024]]/Taulukko1[[#This Row],[Tavoitteellisten opiskelijavuosien määrä 2024]],"")</f>
        <v>1.0376255706711093</v>
      </c>
      <c r="K82" s="4">
        <v>2277</v>
      </c>
      <c r="L82" s="4">
        <v>2277</v>
      </c>
      <c r="M82" s="4">
        <v>0</v>
      </c>
      <c r="N82" s="5">
        <f>Taulukko1[[#This Row],[Toteutuneiden osaamispisteiden määrä yhteensä 2024]]/Taulukko1[[#This Row],[Toteutuneiden opiskelijavuosien määrä 2024]]</f>
        <v>48.765182191176379</v>
      </c>
      <c r="O82" s="5">
        <f>IFERROR(Taulukko1[[#This Row],[Toteutuneiden osaamispisteiden määrä perustutkinnot 2024]]/Taulukko1[[#This Row],[Toteutuneiden opiskelijavuosien määrä, perustutkinnot 2024]],"")</f>
        <v>48.765182191176379</v>
      </c>
      <c r="P82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83" spans="1:16" x14ac:dyDescent="0.25">
      <c r="A83" s="1" t="s">
        <v>200</v>
      </c>
      <c r="B83" s="2" t="s">
        <v>201</v>
      </c>
      <c r="C83" s="2" t="s">
        <v>78</v>
      </c>
      <c r="D83" s="2" t="s">
        <v>19</v>
      </c>
      <c r="E83" s="2" t="s">
        <v>20</v>
      </c>
      <c r="F83" s="4">
        <v>51</v>
      </c>
      <c r="G83" s="5">
        <v>45.44657533439981</v>
      </c>
      <c r="H83" s="5">
        <v>0</v>
      </c>
      <c r="I83" s="5">
        <v>45.44657533439981</v>
      </c>
      <c r="J83" s="7">
        <f>IFERROR(Taulukko1[[#This Row],[Toteutuneiden opiskelijavuosien määrä 2024]]/Taulukko1[[#This Row],[Tavoitteellisten opiskelijavuosien määrä 2024]],"")</f>
        <v>0.89110932028234924</v>
      </c>
      <c r="K83" s="4">
        <v>7810</v>
      </c>
      <c r="L83" s="4">
        <v>0</v>
      </c>
      <c r="M83" s="4">
        <v>7810</v>
      </c>
      <c r="N83" s="5">
        <f>Taulukko1[[#This Row],[Toteutuneiden osaamispisteiden määrä yhteensä 2024]]/Taulukko1[[#This Row],[Toteutuneiden opiskelijavuosien määrä 2024]]</f>
        <v>171.85013265649499</v>
      </c>
      <c r="O83" s="5" t="str">
        <f>IFERROR(Taulukko1[[#This Row],[Toteutuneiden osaamispisteiden määrä perustutkinnot 2024]]/Taulukko1[[#This Row],[Toteutuneiden opiskelijavuosien määrä, perustutkinnot 2024]],"")</f>
        <v/>
      </c>
      <c r="P83" s="5">
        <f>IFERROR(Taulukko1[[#This Row],[Toteutuneiden osaamispisteiden määrä ammatti- ja erikoisammattitutkinnot 2024]]/Taulukko1[[#This Row],[Toteutuneiden opiskelijavuosien määrä, ammatti- ja erikoisammattitutkinnot 2024]],"")</f>
        <v>171.85013265649499</v>
      </c>
    </row>
    <row r="84" spans="1:16" x14ac:dyDescent="0.25">
      <c r="A84" s="1" t="s">
        <v>202</v>
      </c>
      <c r="B84" s="2" t="s">
        <v>203</v>
      </c>
      <c r="C84" s="2" t="s">
        <v>179</v>
      </c>
      <c r="D84" s="2" t="s">
        <v>42</v>
      </c>
      <c r="E84" s="2" t="s">
        <v>20</v>
      </c>
      <c r="F84" s="4">
        <v>989</v>
      </c>
      <c r="G84" s="5">
        <v>1074.8373969800027</v>
      </c>
      <c r="H84" s="5">
        <v>827.52465732720498</v>
      </c>
      <c r="I84" s="5">
        <v>247.3127396527978</v>
      </c>
      <c r="J84" s="7">
        <f>IFERROR(Taulukko1[[#This Row],[Toteutuneiden opiskelijavuosien määrä 2024]]/Taulukko1[[#This Row],[Tavoitteellisten opiskelijavuosien määrä 2024]],"")</f>
        <v>1.0867921101921161</v>
      </c>
      <c r="K84" s="4">
        <v>68259</v>
      </c>
      <c r="L84" s="4">
        <v>47489</v>
      </c>
      <c r="M84" s="4">
        <v>20770</v>
      </c>
      <c r="N84" s="5">
        <f>Taulukko1[[#This Row],[Toteutuneiden osaamispisteiden määrä yhteensä 2024]]/Taulukko1[[#This Row],[Toteutuneiden opiskelijavuosien määrä 2024]]</f>
        <v>63.506350069125808</v>
      </c>
      <c r="O84" s="5">
        <f>IFERROR(Taulukko1[[#This Row],[Toteutuneiden osaamispisteiden määrä perustutkinnot 2024]]/Taulukko1[[#This Row],[Toteutuneiden opiskelijavuosien määrä, perustutkinnot 2024]],"")</f>
        <v>57.386809661216837</v>
      </c>
      <c r="P84" s="5">
        <f>IFERROR(Taulukko1[[#This Row],[Toteutuneiden osaamispisteiden määrä ammatti- ja erikoisammattitutkinnot 2024]]/Taulukko1[[#This Row],[Toteutuneiden opiskelijavuosien määrä, ammatti- ja erikoisammattitutkinnot 2024]],"")</f>
        <v>83.982733882447747</v>
      </c>
    </row>
    <row r="85" spans="1:16" x14ac:dyDescent="0.25">
      <c r="A85" s="1" t="s">
        <v>204</v>
      </c>
      <c r="B85" s="2" t="s">
        <v>205</v>
      </c>
      <c r="C85" s="2" t="s">
        <v>18</v>
      </c>
      <c r="D85" s="2" t="s">
        <v>19</v>
      </c>
      <c r="E85" s="2" t="s">
        <v>20</v>
      </c>
      <c r="F85" s="4">
        <v>1427</v>
      </c>
      <c r="G85" s="5">
        <v>1499.4339723870014</v>
      </c>
      <c r="H85" s="5">
        <v>1255.9161642323011</v>
      </c>
      <c r="I85" s="5">
        <v>243.51780815470028</v>
      </c>
      <c r="J85" s="7">
        <f>IFERROR(Taulukko1[[#This Row],[Toteutuneiden opiskelijavuosien määrä 2024]]/Taulukko1[[#This Row],[Tavoitteellisten opiskelijavuosien määrä 2024]],"")</f>
        <v>1.0507596162487747</v>
      </c>
      <c r="K85" s="4">
        <v>96269</v>
      </c>
      <c r="L85" s="4">
        <v>75679</v>
      </c>
      <c r="M85" s="4">
        <v>20590</v>
      </c>
      <c r="N85" s="5">
        <f>Taulukko1[[#This Row],[Toteutuneiden osaamispisteiden määrä yhteensä 2024]]/Taulukko1[[#This Row],[Toteutuneiden opiskelijavuosien määrä 2024]]</f>
        <v>64.203560658790465</v>
      </c>
      <c r="O85" s="5">
        <f>IFERROR(Taulukko1[[#This Row],[Toteutuneiden osaamispisteiden määrä perustutkinnot 2024]]/Taulukko1[[#This Row],[Toteutuneiden opiskelijavuosien määrä, perustutkinnot 2024]],"")</f>
        <v>60.258003006323278</v>
      </c>
      <c r="P85" s="5">
        <f>IFERROR(Taulukko1[[#This Row],[Toteutuneiden osaamispisteiden määrä ammatti- ja erikoisammattitutkinnot 2024]]/Taulukko1[[#This Row],[Toteutuneiden opiskelijavuosien määrä, ammatti- ja erikoisammattitutkinnot 2024]],"")</f>
        <v>84.552337900970798</v>
      </c>
    </row>
    <row r="86" spans="1:16" x14ac:dyDescent="0.25">
      <c r="A86" s="1" t="s">
        <v>206</v>
      </c>
      <c r="B86" s="2" t="s">
        <v>207</v>
      </c>
      <c r="C86" s="2" t="s">
        <v>121</v>
      </c>
      <c r="D86" s="2" t="s">
        <v>19</v>
      </c>
      <c r="E86" s="2" t="s">
        <v>20</v>
      </c>
      <c r="F86" s="4">
        <v>96</v>
      </c>
      <c r="G86" s="5">
        <v>98.208219151100309</v>
      </c>
      <c r="H86" s="5">
        <v>77.523287651900304</v>
      </c>
      <c r="I86" s="5">
        <v>12.745205475600008</v>
      </c>
      <c r="J86" s="7">
        <f>IFERROR(Taulukko1[[#This Row],[Toteutuneiden opiskelijavuosien määrä 2024]]/Taulukko1[[#This Row],[Tavoitteellisten opiskelijavuosien määrä 2024]],"")</f>
        <v>1.0230022828239616</v>
      </c>
      <c r="K86" s="4">
        <v>6353</v>
      </c>
      <c r="L86" s="4">
        <v>5443</v>
      </c>
      <c r="M86" s="4">
        <v>910</v>
      </c>
      <c r="N86" s="5">
        <f>Taulukko1[[#This Row],[Toteutuneiden osaamispisteiden määrä yhteensä 2024]]/Taulukko1[[#This Row],[Toteutuneiden opiskelijavuosien määrä 2024]]</f>
        <v>64.689086666213328</v>
      </c>
      <c r="O86" s="5">
        <f>IFERROR(Taulukko1[[#This Row],[Toteutuneiden osaamispisteiden määrä perustutkinnot 2024]]/Taulukko1[[#This Row],[Toteutuneiden opiskelijavuosien määrä, perustutkinnot 2024]],"")</f>
        <v>70.211160605578073</v>
      </c>
      <c r="P86" s="5">
        <f>IFERROR(Taulukko1[[#This Row],[Toteutuneiden osaamispisteiden määrä ammatti- ja erikoisammattitutkinnot 2024]]/Taulukko1[[#This Row],[Toteutuneiden opiskelijavuosien määrä, ammatti- ja erikoisammattitutkinnot 2024]],"")</f>
        <v>71.399398129919902</v>
      </c>
    </row>
    <row r="87" spans="1:16" x14ac:dyDescent="0.25">
      <c r="A87" s="1" t="s">
        <v>208</v>
      </c>
      <c r="B87" s="2" t="s">
        <v>209</v>
      </c>
      <c r="C87" s="2" t="s">
        <v>89</v>
      </c>
      <c r="D87" s="2" t="s">
        <v>42</v>
      </c>
      <c r="E87" s="2" t="s">
        <v>20</v>
      </c>
      <c r="F87" s="4">
        <v>5376</v>
      </c>
      <c r="G87" s="5">
        <v>5646.1943276862212</v>
      </c>
      <c r="H87" s="5">
        <v>4529.780245771929</v>
      </c>
      <c r="I87" s="5">
        <v>947.56586276339237</v>
      </c>
      <c r="J87" s="7">
        <f>IFERROR(Taulukko1[[#This Row],[Toteutuneiden opiskelijavuosien määrä 2024]]/Taulukko1[[#This Row],[Tavoitteellisten opiskelijavuosien määrä 2024]],"")</f>
        <v>1.0502593615487763</v>
      </c>
      <c r="K87" s="4">
        <v>385448</v>
      </c>
      <c r="L87" s="4">
        <v>287353</v>
      </c>
      <c r="M87" s="4">
        <v>98095</v>
      </c>
      <c r="N87" s="5">
        <f>Taulukko1[[#This Row],[Toteutuneiden osaamispisteiden määrä yhteensä 2024]]/Taulukko1[[#This Row],[Toteutuneiden opiskelijavuosien määrä 2024]]</f>
        <v>68.266867491603747</v>
      </c>
      <c r="O87" s="5">
        <f>IFERROR(Taulukko1[[#This Row],[Toteutuneiden osaamispisteiden määrä perustutkinnot 2024]]/Taulukko1[[#This Row],[Toteutuneiden opiskelijavuosien määrä, perustutkinnot 2024]],"")</f>
        <v>63.436410688623063</v>
      </c>
      <c r="P87" s="5">
        <f>IFERROR(Taulukko1[[#This Row],[Toteutuneiden osaamispisteiden määrä ammatti- ja erikoisammattitutkinnot 2024]]/Taulukko1[[#This Row],[Toteutuneiden opiskelijavuosien määrä, ammatti- ja erikoisammattitutkinnot 2024]],"")</f>
        <v>103.52314689126192</v>
      </c>
    </row>
    <row r="88" spans="1:16" x14ac:dyDescent="0.25">
      <c r="A88" s="1" t="s">
        <v>210</v>
      </c>
      <c r="B88" s="2" t="s">
        <v>211</v>
      </c>
      <c r="C88" s="2" t="s">
        <v>51</v>
      </c>
      <c r="D88" s="2" t="s">
        <v>19</v>
      </c>
      <c r="E88" s="2" t="s">
        <v>20</v>
      </c>
      <c r="F88" s="4">
        <v>132</v>
      </c>
      <c r="G88" s="5">
        <v>140.27054790890011</v>
      </c>
      <c r="H88" s="5">
        <v>101.56095887790009</v>
      </c>
      <c r="I88" s="5">
        <v>34.115068484000012</v>
      </c>
      <c r="J88" s="7">
        <f>IFERROR(Taulukko1[[#This Row],[Toteutuneiden opiskelijavuosien määrä 2024]]/Taulukko1[[#This Row],[Tavoitteellisten opiskelijavuosien määrä 2024]],"")</f>
        <v>1.0626556659765161</v>
      </c>
      <c r="K88" s="4">
        <v>12610</v>
      </c>
      <c r="L88" s="4">
        <v>9590</v>
      </c>
      <c r="M88" s="4">
        <v>3020</v>
      </c>
      <c r="N88" s="5">
        <f>Taulukko1[[#This Row],[Toteutuneiden osaamispisteiden määrä yhteensä 2024]]/Taulukko1[[#This Row],[Toteutuneiden opiskelijavuosien määrä 2024]]</f>
        <v>89.897702603897088</v>
      </c>
      <c r="O88" s="5">
        <f>IFERROR(Taulukko1[[#This Row],[Toteutuneiden osaamispisteiden määrä perustutkinnot 2024]]/Taulukko1[[#This Row],[Toteutuneiden opiskelijavuosien määrä, perustutkinnot 2024]],"")</f>
        <v>94.426048217301812</v>
      </c>
      <c r="P88" s="5">
        <f>IFERROR(Taulukko1[[#This Row],[Toteutuneiden osaamispisteiden määrä ammatti- ja erikoisammattitutkinnot 2024]]/Taulukko1[[#This Row],[Toteutuneiden opiskelijavuosien määrä, ammatti- ja erikoisammattitutkinnot 2024]],"")</f>
        <v>88.523931922234951</v>
      </c>
    </row>
    <row r="89" spans="1:16" x14ac:dyDescent="0.25">
      <c r="A89" s="1" t="s">
        <v>212</v>
      </c>
      <c r="B89" s="2" t="s">
        <v>213</v>
      </c>
      <c r="C89" s="2" t="s">
        <v>160</v>
      </c>
      <c r="D89" s="2" t="s">
        <v>19</v>
      </c>
      <c r="E89" s="2" t="s">
        <v>20</v>
      </c>
      <c r="F89" s="4">
        <v>48</v>
      </c>
      <c r="G89" s="5">
        <v>54.49753423399973</v>
      </c>
      <c r="H89" s="5">
        <v>54.49753423399973</v>
      </c>
      <c r="I89" s="5">
        <v>0</v>
      </c>
      <c r="J89" s="7">
        <f>IFERROR(Taulukko1[[#This Row],[Toteutuneiden opiskelijavuosien määrä 2024]]/Taulukko1[[#This Row],[Tavoitteellisten opiskelijavuosien määrä 2024]],"")</f>
        <v>1.135365296541661</v>
      </c>
      <c r="K89" s="4">
        <v>3011</v>
      </c>
      <c r="L89" s="4">
        <v>3011</v>
      </c>
      <c r="M89" s="4">
        <v>0</v>
      </c>
      <c r="N89" s="5">
        <f>Taulukko1[[#This Row],[Toteutuneiden osaamispisteiden määrä yhteensä 2024]]/Taulukko1[[#This Row],[Toteutuneiden opiskelijavuosien määrä 2024]]</f>
        <v>55.250206129904278</v>
      </c>
      <c r="O89" s="5">
        <f>IFERROR(Taulukko1[[#This Row],[Toteutuneiden osaamispisteiden määrä perustutkinnot 2024]]/Taulukko1[[#This Row],[Toteutuneiden opiskelijavuosien määrä, perustutkinnot 2024]],"")</f>
        <v>55.250206129904278</v>
      </c>
      <c r="P89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90" spans="1:16" x14ac:dyDescent="0.25">
      <c r="A90" s="1" t="s">
        <v>214</v>
      </c>
      <c r="B90" s="2" t="s">
        <v>215</v>
      </c>
      <c r="C90" s="2" t="s">
        <v>63</v>
      </c>
      <c r="D90" s="2" t="s">
        <v>19</v>
      </c>
      <c r="E90" s="2" t="s">
        <v>20</v>
      </c>
      <c r="F90" s="4">
        <v>294</v>
      </c>
      <c r="G90" s="5">
        <v>295.98172593710149</v>
      </c>
      <c r="H90" s="5">
        <v>172.2069314521006</v>
      </c>
      <c r="I90" s="5">
        <v>123.77479448500091</v>
      </c>
      <c r="J90" s="7">
        <f>IFERROR(Taulukko1[[#This Row],[Toteutuneiden opiskelijavuosien määrä 2024]]/Taulukko1[[#This Row],[Tavoitteellisten opiskelijavuosien määrä 2024]],"")</f>
        <v>1.0067405644119098</v>
      </c>
      <c r="K90" s="4">
        <v>34409</v>
      </c>
      <c r="L90" s="4">
        <v>14894</v>
      </c>
      <c r="M90" s="4">
        <v>19515</v>
      </c>
      <c r="N90" s="5">
        <f>Taulukko1[[#This Row],[Toteutuneiden osaamispisteiden määrä yhteensä 2024]]/Taulukko1[[#This Row],[Toteutuneiden opiskelijavuosien määrä 2024]]</f>
        <v>116.25379874740034</v>
      </c>
      <c r="O90" s="5">
        <f>IFERROR(Taulukko1[[#This Row],[Toteutuneiden osaamispisteiden määrä perustutkinnot 2024]]/Taulukko1[[#This Row],[Toteutuneiden opiskelijavuosien määrä, perustutkinnot 2024]],"")</f>
        <v>86.488969255820976</v>
      </c>
      <c r="P90" s="5">
        <f>IFERROR(Taulukko1[[#This Row],[Toteutuneiden osaamispisteiden määrä ammatti- ja erikoisammattitutkinnot 2024]]/Taulukko1[[#This Row],[Toteutuneiden opiskelijavuosien määrä, ammatti- ja erikoisammattitutkinnot 2024]],"")</f>
        <v>157.66537994425704</v>
      </c>
    </row>
    <row r="91" spans="1:16" x14ac:dyDescent="0.25">
      <c r="A91" s="1" t="s">
        <v>216</v>
      </c>
      <c r="B91" s="2" t="s">
        <v>217</v>
      </c>
      <c r="C91" s="2" t="s">
        <v>18</v>
      </c>
      <c r="D91" s="2" t="s">
        <v>19</v>
      </c>
      <c r="E91" s="2" t="s">
        <v>20</v>
      </c>
      <c r="F91" s="4">
        <v>126</v>
      </c>
      <c r="G91" s="5">
        <v>135.15479449580013</v>
      </c>
      <c r="H91" s="5">
        <v>109.01232874790017</v>
      </c>
      <c r="I91" s="5">
        <v>26.142465747899955</v>
      </c>
      <c r="J91" s="7">
        <f>IFERROR(Taulukko1[[#This Row],[Toteutuneiden opiskelijavuosien määrä 2024]]/Taulukko1[[#This Row],[Tavoitteellisten opiskelijavuosien määrä 2024]],"")</f>
        <v>1.0726570991730169</v>
      </c>
      <c r="K91" s="4">
        <v>11375</v>
      </c>
      <c r="L91" s="4">
        <v>9170</v>
      </c>
      <c r="M91" s="4">
        <v>2205</v>
      </c>
      <c r="N91" s="5">
        <f>Taulukko1[[#This Row],[Toteutuneiden osaamispisteiden määrä yhteensä 2024]]/Taulukko1[[#This Row],[Toteutuneiden opiskelijavuosien määrä 2024]]</f>
        <v>84.162756063777465</v>
      </c>
      <c r="O91" s="5">
        <f>IFERROR(Taulukko1[[#This Row],[Toteutuneiden osaamispisteiden määrä perustutkinnot 2024]]/Taulukko1[[#This Row],[Toteutuneiden opiskelijavuosien määrä, perustutkinnot 2024]],"")</f>
        <v>84.118925862104703</v>
      </c>
      <c r="P91" s="5">
        <f>IFERROR(Taulukko1[[#This Row],[Toteutuneiden osaamispisteiden määrä ammatti- ja erikoisammattitutkinnot 2024]]/Taulukko1[[#This Row],[Toteutuneiden opiskelijavuosien määrä, ammatti- ja erikoisammattitutkinnot 2024]],"")</f>
        <v>84.345525064984713</v>
      </c>
    </row>
    <row r="92" spans="1:16" x14ac:dyDescent="0.25">
      <c r="A92" s="1" t="s">
        <v>218</v>
      </c>
      <c r="B92" s="2" t="s">
        <v>219</v>
      </c>
      <c r="C92" s="2" t="s">
        <v>160</v>
      </c>
      <c r="D92" s="2" t="s">
        <v>19</v>
      </c>
      <c r="E92" s="2" t="s">
        <v>20</v>
      </c>
      <c r="F92" s="4">
        <v>68</v>
      </c>
      <c r="G92" s="5">
        <v>58.123287662100104</v>
      </c>
      <c r="H92" s="5">
        <v>53.098630129300105</v>
      </c>
      <c r="I92" s="5">
        <v>5.0246575328</v>
      </c>
      <c r="J92" s="7">
        <f>IFERROR(Taulukko1[[#This Row],[Toteutuneiden opiskelijavuosien määrä 2024]]/Taulukko1[[#This Row],[Tavoitteellisten opiskelijavuosien määrä 2024]],"")</f>
        <v>0.85475423032500153</v>
      </c>
      <c r="K92" s="4">
        <v>6155</v>
      </c>
      <c r="L92" s="4">
        <v>5255</v>
      </c>
      <c r="M92" s="4">
        <v>900</v>
      </c>
      <c r="N92" s="5">
        <f>Taulukko1[[#This Row],[Toteutuneiden osaamispisteiden määrä yhteensä 2024]]/Taulukko1[[#This Row],[Toteutuneiden opiskelijavuosien määrä 2024]]</f>
        <v>105.89559275762427</v>
      </c>
      <c r="O92" s="5">
        <f>IFERROR(Taulukko1[[#This Row],[Toteutuneiden osaamispisteiden määrä perustutkinnot 2024]]/Taulukko1[[#This Row],[Toteutuneiden opiskelijavuosien määrä, perustutkinnot 2024]],"")</f>
        <v>98.966771594739569</v>
      </c>
      <c r="P92" s="5">
        <f>IFERROR(Taulukko1[[#This Row],[Toteutuneiden osaamispisteiden määrä ammatti- ja erikoisammattitutkinnot 2024]]/Taulukko1[[#This Row],[Toteutuneiden opiskelijavuosien määrä, ammatti- ja erikoisammattitutkinnot 2024]],"")</f>
        <v>179.11668489344254</v>
      </c>
    </row>
    <row r="93" spans="1:16" x14ac:dyDescent="0.25">
      <c r="A93" s="1" t="s">
        <v>220</v>
      </c>
      <c r="B93" s="2" t="s">
        <v>221</v>
      </c>
      <c r="C93" s="2" t="s">
        <v>63</v>
      </c>
      <c r="D93" s="2" t="s">
        <v>19</v>
      </c>
      <c r="E93" s="2" t="s">
        <v>20</v>
      </c>
      <c r="F93" s="4">
        <v>193</v>
      </c>
      <c r="G93" s="5">
        <v>245.38383557189917</v>
      </c>
      <c r="H93" s="5">
        <v>150.26027395260004</v>
      </c>
      <c r="I93" s="5">
        <v>95.123561619299124</v>
      </c>
      <c r="J93" s="7">
        <f>IFERROR(Taulukko1[[#This Row],[Toteutuneiden opiskelijavuosien määrä 2024]]/Taulukko1[[#This Row],[Tavoitteellisten opiskelijavuosien määrä 2024]],"")</f>
        <v>1.2714188371600994</v>
      </c>
      <c r="K93" s="4">
        <v>18263</v>
      </c>
      <c r="L93" s="4">
        <v>8523</v>
      </c>
      <c r="M93" s="4">
        <v>9740</v>
      </c>
      <c r="N93" s="5">
        <f>Taulukko1[[#This Row],[Toteutuneiden osaamispisteiden määrä yhteensä 2024]]/Taulukko1[[#This Row],[Toteutuneiden opiskelijavuosien määrä 2024]]</f>
        <v>74.426255329474685</v>
      </c>
      <c r="O93" s="5">
        <f>IFERROR(Taulukko1[[#This Row],[Toteutuneiden osaamispisteiden määrä perustutkinnot 2024]]/Taulukko1[[#This Row],[Toteutuneiden opiskelijavuosien määrä, perustutkinnot 2024]],"")</f>
        <v>56.721579002901329</v>
      </c>
      <c r="P93" s="5">
        <f>IFERROR(Taulukko1[[#This Row],[Toteutuneiden osaamispisteiden määrä ammatti- ja erikoisammattitutkinnot 2024]]/Taulukko1[[#This Row],[Toteutuneiden opiskelijavuosien määrä, ammatti- ja erikoisammattitutkinnot 2024]],"")</f>
        <v>102.39313829502261</v>
      </c>
    </row>
    <row r="94" spans="1:16" x14ac:dyDescent="0.25">
      <c r="A94" s="1" t="s">
        <v>222</v>
      </c>
      <c r="B94" s="2" t="s">
        <v>223</v>
      </c>
      <c r="C94" s="2" t="s">
        <v>179</v>
      </c>
      <c r="D94" s="2" t="s">
        <v>42</v>
      </c>
      <c r="E94" s="2" t="s">
        <v>20</v>
      </c>
      <c r="F94" s="4">
        <v>1740</v>
      </c>
      <c r="G94" s="5">
        <v>1784.6576709492097</v>
      </c>
      <c r="H94" s="5">
        <v>1406.8313696751193</v>
      </c>
      <c r="I94" s="5">
        <v>324.63808210269042</v>
      </c>
      <c r="J94" s="7">
        <f>IFERROR(Taulukko1[[#This Row],[Toteutuneiden opiskelijavuosien määrä 2024]]/Taulukko1[[#This Row],[Tavoitteellisten opiskelijavuosien määrä 2024]],"")</f>
        <v>1.0256653281317296</v>
      </c>
      <c r="K94" s="4">
        <v>136681</v>
      </c>
      <c r="L94" s="4">
        <v>96671</v>
      </c>
      <c r="M94" s="4">
        <v>40010</v>
      </c>
      <c r="N94" s="5">
        <f>Taulukko1[[#This Row],[Toteutuneiden osaamispisteiden määrä yhteensä 2024]]/Taulukko1[[#This Row],[Toteutuneiden opiskelijavuosien määrä 2024]]</f>
        <v>76.586676663487623</v>
      </c>
      <c r="O94" s="5">
        <f>IFERROR(Taulukko1[[#This Row],[Toteutuneiden osaamispisteiden määrä perustutkinnot 2024]]/Taulukko1[[#This Row],[Toteutuneiden opiskelijavuosien määrä, perustutkinnot 2024]],"")</f>
        <v>68.715414003260619</v>
      </c>
      <c r="P94" s="5">
        <f>IFERROR(Taulukko1[[#This Row],[Toteutuneiden osaamispisteiden määrä ammatti- ja erikoisammattitutkinnot 2024]]/Taulukko1[[#This Row],[Toteutuneiden opiskelijavuosien määrä, ammatti- ja erikoisammattitutkinnot 2024]],"")</f>
        <v>123.24493707224381</v>
      </c>
    </row>
    <row r="95" spans="1:16" x14ac:dyDescent="0.25">
      <c r="A95" s="1" t="s">
        <v>224</v>
      </c>
      <c r="B95" s="2" t="s">
        <v>225</v>
      </c>
      <c r="C95" s="2" t="s">
        <v>18</v>
      </c>
      <c r="D95" s="2" t="s">
        <v>19</v>
      </c>
      <c r="E95" s="2" t="s">
        <v>20</v>
      </c>
      <c r="F95" s="4">
        <v>132</v>
      </c>
      <c r="G95" s="5">
        <v>312.98630134090041</v>
      </c>
      <c r="H95" s="5">
        <v>0</v>
      </c>
      <c r="I95" s="5">
        <v>122.07671231630032</v>
      </c>
      <c r="J95" s="7">
        <f>IFERROR(Taulukko1[[#This Row],[Toteutuneiden opiskelijavuosien määrä 2024]]/Taulukko1[[#This Row],[Tavoitteellisten opiskelijavuosien määrä 2024]],"")</f>
        <v>2.3711083434916698</v>
      </c>
      <c r="K95" s="4">
        <v>9895</v>
      </c>
      <c r="L95" s="4">
        <v>0</v>
      </c>
      <c r="M95" s="4">
        <v>9895</v>
      </c>
      <c r="N95" s="5">
        <f>Taulukko1[[#This Row],[Toteutuneiden osaamispisteiden määrä yhteensä 2024]]/Taulukko1[[#This Row],[Toteutuneiden opiskelijavuosien määrä 2024]]</f>
        <v>31.614802173793866</v>
      </c>
      <c r="O95" s="5" t="str">
        <f>IFERROR(Taulukko1[[#This Row],[Toteutuneiden osaamispisteiden määrä perustutkinnot 2024]]/Taulukko1[[#This Row],[Toteutuneiden opiskelijavuosien määrä, perustutkinnot 2024]],"")</f>
        <v/>
      </c>
      <c r="P95" s="5">
        <f>IFERROR(Taulukko1[[#This Row],[Toteutuneiden osaamispisteiden määrä ammatti- ja erikoisammattitutkinnot 2024]]/Taulukko1[[#This Row],[Toteutuneiden opiskelijavuosien määrä, ammatti- ja erikoisammattitutkinnot 2024]],"")</f>
        <v>81.055590474636077</v>
      </c>
    </row>
    <row r="96" spans="1:16" x14ac:dyDescent="0.25">
      <c r="A96" s="1" t="s">
        <v>226</v>
      </c>
      <c r="B96" s="2" t="s">
        <v>227</v>
      </c>
      <c r="C96" s="2" t="s">
        <v>18</v>
      </c>
      <c r="D96" s="2" t="s">
        <v>19</v>
      </c>
      <c r="E96" s="2" t="s">
        <v>20</v>
      </c>
      <c r="F96" s="4">
        <v>1432</v>
      </c>
      <c r="G96" s="5">
        <v>1299.9550684222004</v>
      </c>
      <c r="H96" s="5">
        <v>378.53917807819971</v>
      </c>
      <c r="I96" s="5">
        <v>921.41589034400067</v>
      </c>
      <c r="J96" s="7">
        <f>IFERROR(Taulukko1[[#This Row],[Toteutuneiden opiskelijavuosien määrä 2024]]/Taulukko1[[#This Row],[Tavoitteellisten opiskelijavuosien määrä 2024]],"")</f>
        <v>0.90778985225013997</v>
      </c>
      <c r="K96" s="4">
        <v>202400</v>
      </c>
      <c r="L96" s="4">
        <v>41340</v>
      </c>
      <c r="M96" s="4">
        <v>161060</v>
      </c>
      <c r="N96" s="5">
        <f>Taulukko1[[#This Row],[Toteutuneiden osaamispisteiden määrä yhteensä 2024]]/Taulukko1[[#This Row],[Toteutuneiden opiskelijavuosien määrä 2024]]</f>
        <v>155.69768903294462</v>
      </c>
      <c r="O96" s="5">
        <f>IFERROR(Taulukko1[[#This Row],[Toteutuneiden osaamispisteiden määrä perustutkinnot 2024]]/Taulukko1[[#This Row],[Toteutuneiden opiskelijavuosien määrä, perustutkinnot 2024]],"")</f>
        <v>109.20930353861513</v>
      </c>
      <c r="P96" s="5">
        <f>IFERROR(Taulukko1[[#This Row],[Toteutuneiden osaamispisteiden määrä ammatti- ja erikoisammattitutkinnot 2024]]/Taulukko1[[#This Row],[Toteutuneiden opiskelijavuosien määrä, ammatti- ja erikoisammattitutkinnot 2024]],"")</f>
        <v>174.79620406792637</v>
      </c>
    </row>
    <row r="97" spans="1:16" x14ac:dyDescent="0.25">
      <c r="A97" s="1" t="s">
        <v>228</v>
      </c>
      <c r="B97" s="2" t="s">
        <v>229</v>
      </c>
      <c r="C97" s="2" t="s">
        <v>63</v>
      </c>
      <c r="D97" s="2" t="s">
        <v>19</v>
      </c>
      <c r="E97" s="2" t="s">
        <v>20</v>
      </c>
      <c r="F97" s="4">
        <v>37</v>
      </c>
      <c r="G97" s="5">
        <v>35.053424647100137</v>
      </c>
      <c r="H97" s="5">
        <v>0</v>
      </c>
      <c r="I97" s="5">
        <v>35.053424647100137</v>
      </c>
      <c r="J97" s="7">
        <f>IFERROR(Taulukko1[[#This Row],[Toteutuneiden opiskelijavuosien määrä 2024]]/Taulukko1[[#This Row],[Tavoitteellisten opiskelijavuosien määrä 2024]],"")</f>
        <v>0.94738985532703068</v>
      </c>
      <c r="K97" s="4">
        <v>3150</v>
      </c>
      <c r="L97" s="4">
        <v>0</v>
      </c>
      <c r="M97" s="4">
        <v>3150</v>
      </c>
      <c r="N97" s="5">
        <f>Taulukko1[[#This Row],[Toteutuneiden osaamispisteiden määrä yhteensä 2024]]/Taulukko1[[#This Row],[Toteutuneiden opiskelijavuosien määrä 2024]]</f>
        <v>89.862831712238702</v>
      </c>
      <c r="O97" s="5" t="str">
        <f>IFERROR(Taulukko1[[#This Row],[Toteutuneiden osaamispisteiden määrä perustutkinnot 2024]]/Taulukko1[[#This Row],[Toteutuneiden opiskelijavuosien määrä, perustutkinnot 2024]],"")</f>
        <v/>
      </c>
      <c r="P97" s="5">
        <f>IFERROR(Taulukko1[[#This Row],[Toteutuneiden osaamispisteiden määrä ammatti- ja erikoisammattitutkinnot 2024]]/Taulukko1[[#This Row],[Toteutuneiden opiskelijavuosien määrä, ammatti- ja erikoisammattitutkinnot 2024]],"")</f>
        <v>89.862831712238702</v>
      </c>
    </row>
    <row r="98" spans="1:16" x14ac:dyDescent="0.25">
      <c r="A98" s="1" t="s">
        <v>230</v>
      </c>
      <c r="B98" s="2" t="s">
        <v>231</v>
      </c>
      <c r="C98" s="2" t="s">
        <v>121</v>
      </c>
      <c r="D98" s="2" t="s">
        <v>19</v>
      </c>
      <c r="E98" s="2" t="s">
        <v>20</v>
      </c>
      <c r="F98" s="4">
        <v>51</v>
      </c>
      <c r="G98" s="5">
        <v>70.787397246199873</v>
      </c>
      <c r="H98" s="5">
        <v>63.759999988499864</v>
      </c>
      <c r="I98" s="5">
        <v>7.0273972577000059</v>
      </c>
      <c r="J98" s="7">
        <f>IFERROR(Taulukko1[[#This Row],[Toteutuneiden opiskelijavuosien määrä 2024]]/Taulukko1[[#This Row],[Tavoitteellisten opiskelijavuosien määrä 2024]],"")</f>
        <v>1.3879881812980368</v>
      </c>
      <c r="K98" s="4">
        <v>6419</v>
      </c>
      <c r="L98" s="4">
        <v>5199</v>
      </c>
      <c r="M98" s="4">
        <v>1220</v>
      </c>
      <c r="N98" s="5">
        <f>Taulukko1[[#This Row],[Toteutuneiden osaamispisteiden määrä yhteensä 2024]]/Taulukko1[[#This Row],[Toteutuneiden opiskelijavuosien määrä 2024]]</f>
        <v>90.679983298080586</v>
      </c>
      <c r="O98" s="5">
        <f>IFERROR(Taulukko1[[#This Row],[Toteutuneiden osaamispisteiden määrä perustutkinnot 2024]]/Taulukko1[[#This Row],[Toteutuneiden opiskelijavuosien määrä, perustutkinnot 2024]],"")</f>
        <v>81.54015057932439</v>
      </c>
      <c r="P98" s="5">
        <f>IFERROR(Taulukko1[[#This Row],[Toteutuneiden osaamispisteiden määrä ammatti- ja erikoisammattitutkinnot 2024]]/Taulukko1[[#This Row],[Toteutuneiden opiskelijavuosien määrä, ammatti- ja erikoisammattitutkinnot 2024]],"")</f>
        <v>173.60623788035193</v>
      </c>
    </row>
    <row r="99" spans="1:16" x14ac:dyDescent="0.25">
      <c r="A99" s="1" t="s">
        <v>232</v>
      </c>
      <c r="B99" s="2" t="s">
        <v>233</v>
      </c>
      <c r="C99" s="2" t="s">
        <v>121</v>
      </c>
      <c r="D99" s="2" t="s">
        <v>42</v>
      </c>
      <c r="E99" s="2" t="s">
        <v>20</v>
      </c>
      <c r="F99" s="4">
        <v>3118</v>
      </c>
      <c r="G99" s="5">
        <v>3079.1161637845503</v>
      </c>
      <c r="H99" s="5">
        <v>2550.9643831070616</v>
      </c>
      <c r="I99" s="5">
        <v>426.76821904778859</v>
      </c>
      <c r="J99" s="7">
        <f>IFERROR(Taulukko1[[#This Row],[Toteutuneiden opiskelijavuosien määrä 2024]]/Taulukko1[[#This Row],[Tavoitteellisten opiskelijavuosien määrä 2024]],"")</f>
        <v>0.98752923790396097</v>
      </c>
      <c r="K99" s="4">
        <v>230624</v>
      </c>
      <c r="L99" s="4">
        <v>178669</v>
      </c>
      <c r="M99" s="4">
        <v>51955</v>
      </c>
      <c r="N99" s="5">
        <f>Taulukko1[[#This Row],[Toteutuneiden osaamispisteiden määrä yhteensä 2024]]/Taulukko1[[#This Row],[Toteutuneiden opiskelijavuosien määrä 2024]]</f>
        <v>74.899415199892744</v>
      </c>
      <c r="O99" s="5">
        <f>IFERROR(Taulukko1[[#This Row],[Toteutuneiden osaamispisteiden määrä perustutkinnot 2024]]/Taulukko1[[#This Row],[Toteutuneiden opiskelijavuosien määrä, perustutkinnot 2024]],"")</f>
        <v>70.0397862013197</v>
      </c>
      <c r="P99" s="5">
        <f>IFERROR(Taulukko1[[#This Row],[Toteutuneiden osaamispisteiden määrä ammatti- ja erikoisammattitutkinnot 2024]]/Taulukko1[[#This Row],[Toteutuneiden opiskelijavuosien määrä, ammatti- ja erikoisammattitutkinnot 2024]],"")</f>
        <v>121.74055536732034</v>
      </c>
    </row>
    <row r="100" spans="1:16" x14ac:dyDescent="0.25">
      <c r="A100" s="1" t="s">
        <v>234</v>
      </c>
      <c r="B100" s="2" t="s">
        <v>235</v>
      </c>
      <c r="C100" s="2" t="s">
        <v>121</v>
      </c>
      <c r="D100" s="2" t="s">
        <v>19</v>
      </c>
      <c r="E100" s="2" t="s">
        <v>236</v>
      </c>
      <c r="F100" s="6" t="s">
        <v>237</v>
      </c>
      <c r="G100" s="5">
        <v>104.11936983530134</v>
      </c>
      <c r="H100" s="5">
        <v>90.735808197201337</v>
      </c>
      <c r="I100" s="5">
        <v>13.383561638100002</v>
      </c>
      <c r="J100" s="7" t="str">
        <f>IFERROR(Taulukko1[[#This Row],[Toteutuneiden opiskelijavuosien määrä 2024]]/Taulukko1[[#This Row],[Tavoitteellisten opiskelijavuosien määrä 2024]],"")</f>
        <v/>
      </c>
      <c r="K100" s="4">
        <v>8109</v>
      </c>
      <c r="L100" s="4">
        <v>6554</v>
      </c>
      <c r="M100" s="4">
        <v>1555</v>
      </c>
      <c r="N100" s="5">
        <f>Taulukko1[[#This Row],[Toteutuneiden osaamispisteiden määrä yhteensä 2024]]/Taulukko1[[#This Row],[Toteutuneiden opiskelijavuosien määrä 2024]]</f>
        <v>77.881762181494395</v>
      </c>
      <c r="O100" s="5">
        <f>IFERROR(Taulukko1[[#This Row],[Toteutuneiden osaamispisteiden määrä perustutkinnot 2024]]/Taulukko1[[#This Row],[Toteutuneiden opiskelijavuosien määrä, perustutkinnot 2024]],"")</f>
        <v>72.231681518236059</v>
      </c>
      <c r="P100" s="5">
        <f>IFERROR(Taulukko1[[#This Row],[Toteutuneiden osaamispisteiden määrä ammatti- ja erikoisammattitutkinnot 2024]]/Taulukko1[[#This Row],[Toteutuneiden opiskelijavuosien määrä, ammatti- ja erikoisammattitutkinnot 2024]],"")</f>
        <v>116.18730813577034</v>
      </c>
    </row>
    <row r="101" spans="1:16" x14ac:dyDescent="0.25">
      <c r="A101" s="1" t="s">
        <v>238</v>
      </c>
      <c r="B101" s="2" t="s">
        <v>239</v>
      </c>
      <c r="C101" s="2" t="s">
        <v>179</v>
      </c>
      <c r="D101" s="2" t="s">
        <v>42</v>
      </c>
      <c r="E101" s="2" t="s">
        <v>20</v>
      </c>
      <c r="F101" s="4">
        <v>2065</v>
      </c>
      <c r="G101" s="5">
        <v>2256.9139721734427</v>
      </c>
      <c r="H101" s="5">
        <v>1788.8904106306541</v>
      </c>
      <c r="I101" s="5">
        <v>418.62082182098862</v>
      </c>
      <c r="J101" s="7">
        <f>IFERROR(Taulukko1[[#This Row],[Toteutuneiden opiskelijavuosien määrä 2024]]/Taulukko1[[#This Row],[Tavoitteellisten opiskelijavuosien määrä 2024]],"")</f>
        <v>1.0929365482680111</v>
      </c>
      <c r="K101" s="4">
        <v>191149.5</v>
      </c>
      <c r="L101" s="4">
        <v>130184.5</v>
      </c>
      <c r="M101" s="4">
        <v>60965</v>
      </c>
      <c r="N101" s="5">
        <f>Taulukko1[[#This Row],[Toteutuneiden osaamispisteiden määrä yhteensä 2024]]/Taulukko1[[#This Row],[Toteutuneiden opiskelijavuosien määrä 2024]]</f>
        <v>84.695075823346556</v>
      </c>
      <c r="O101" s="5">
        <f>IFERROR(Taulukko1[[#This Row],[Toteutuneiden osaamispisteiden määrä perustutkinnot 2024]]/Taulukko1[[#This Row],[Toteutuneiden opiskelijavuosien määrä, perustutkinnot 2024]],"")</f>
        <v>72.773882193322763</v>
      </c>
      <c r="P101" s="5">
        <f>IFERROR(Taulukko1[[#This Row],[Toteutuneiden osaamispisteiden määrä ammatti- ja erikoisammattitutkinnot 2024]]/Taulukko1[[#This Row],[Toteutuneiden opiskelijavuosien määrä, ammatti- ja erikoisammattitutkinnot 2024]],"")</f>
        <v>145.63298532262201</v>
      </c>
    </row>
    <row r="102" spans="1:16" x14ac:dyDescent="0.25">
      <c r="A102" s="1" t="s">
        <v>240</v>
      </c>
      <c r="B102" s="2" t="s">
        <v>241</v>
      </c>
      <c r="C102" s="2" t="s">
        <v>23</v>
      </c>
      <c r="D102" s="2" t="s">
        <v>42</v>
      </c>
      <c r="E102" s="2" t="s">
        <v>20</v>
      </c>
      <c r="F102" s="4">
        <v>3967</v>
      </c>
      <c r="G102" s="5">
        <v>4092.5631499593856</v>
      </c>
      <c r="H102" s="5">
        <v>2836.1489036111006</v>
      </c>
      <c r="I102" s="5">
        <v>1030.8635614422858</v>
      </c>
      <c r="J102" s="7">
        <f>IFERROR(Taulukko1[[#This Row],[Toteutuneiden opiskelijavuosien määrä 2024]]/Taulukko1[[#This Row],[Tavoitteellisten opiskelijavuosien määrä 2024]],"")</f>
        <v>1.0316519157951565</v>
      </c>
      <c r="K102" s="4">
        <v>304844</v>
      </c>
      <c r="L102" s="4">
        <v>180169</v>
      </c>
      <c r="M102" s="4">
        <v>124675</v>
      </c>
      <c r="N102" s="5">
        <f>Taulukko1[[#This Row],[Toteutuneiden osaamispisteiden määrä yhteensä 2024]]/Taulukko1[[#This Row],[Toteutuneiden opiskelijavuosien määrä 2024]]</f>
        <v>74.487305101944557</v>
      </c>
      <c r="O102" s="5">
        <f>IFERROR(Taulukko1[[#This Row],[Toteutuneiden osaamispisteiden määrä perustutkinnot 2024]]/Taulukko1[[#This Row],[Toteutuneiden opiskelijavuosien määrä, perustutkinnot 2024]],"")</f>
        <v>63.525931156365402</v>
      </c>
      <c r="P102" s="5">
        <f>IFERROR(Taulukko1[[#This Row],[Toteutuneiden osaamispisteiden määrä ammatti- ja erikoisammattitutkinnot 2024]]/Taulukko1[[#This Row],[Toteutuneiden opiskelijavuosien määrä, ammatti- ja erikoisammattitutkinnot 2024]],"")</f>
        <v>120.94229019557802</v>
      </c>
    </row>
    <row r="103" spans="1:16" x14ac:dyDescent="0.25">
      <c r="A103" s="1" t="s">
        <v>242</v>
      </c>
      <c r="B103" s="2" t="s">
        <v>243</v>
      </c>
      <c r="C103" s="2" t="s">
        <v>51</v>
      </c>
      <c r="D103" s="2" t="s">
        <v>42</v>
      </c>
      <c r="E103" s="2" t="s">
        <v>20</v>
      </c>
      <c r="F103" s="4">
        <v>2399</v>
      </c>
      <c r="G103" s="5">
        <v>2739.5219995594575</v>
      </c>
      <c r="H103" s="5">
        <v>2333.2790407725684</v>
      </c>
      <c r="I103" s="5">
        <v>366.95819166798935</v>
      </c>
      <c r="J103" s="7">
        <f>IFERROR(Taulukko1[[#This Row],[Toteutuneiden opiskelijavuosien määrä 2024]]/Taulukko1[[#This Row],[Tavoitteellisten opiskelijavuosien määrä 2024]],"")</f>
        <v>1.1419433095287443</v>
      </c>
      <c r="K103" s="4">
        <v>228796</v>
      </c>
      <c r="L103" s="4">
        <v>188706</v>
      </c>
      <c r="M103" s="4">
        <v>40090</v>
      </c>
      <c r="N103" s="5">
        <f>Taulukko1[[#This Row],[Toteutuneiden osaamispisteiden määrä yhteensä 2024]]/Taulukko1[[#This Row],[Toteutuneiden opiskelijavuosien määrä 2024]]</f>
        <v>83.516759506509771</v>
      </c>
      <c r="O103" s="5">
        <f>IFERROR(Taulukko1[[#This Row],[Toteutuneiden osaamispisteiden määrä perustutkinnot 2024]]/Taulukko1[[#This Row],[Toteutuneiden opiskelijavuosien määrä, perustutkinnot 2024]],"")</f>
        <v>80.875881839455374</v>
      </c>
      <c r="P103" s="5">
        <f>IFERROR(Taulukko1[[#This Row],[Toteutuneiden osaamispisteiden määrä ammatti- ja erikoisammattitutkinnot 2024]]/Taulukko1[[#This Row],[Toteutuneiden opiskelijavuosien määrä, ammatti- ja erikoisammattitutkinnot 2024]],"")</f>
        <v>109.24950283238805</v>
      </c>
    </row>
    <row r="104" spans="1:16" x14ac:dyDescent="0.25">
      <c r="A104" s="1" t="s">
        <v>244</v>
      </c>
      <c r="B104" s="2" t="s">
        <v>245</v>
      </c>
      <c r="C104" s="2" t="s">
        <v>160</v>
      </c>
      <c r="D104" s="2" t="s">
        <v>42</v>
      </c>
      <c r="E104" s="2" t="s">
        <v>20</v>
      </c>
      <c r="F104" s="4">
        <v>6077</v>
      </c>
      <c r="G104" s="5">
        <v>6529.0790126459688</v>
      </c>
      <c r="H104" s="5">
        <v>4600.8758623426374</v>
      </c>
      <c r="I104" s="5">
        <v>1591.0517804788321</v>
      </c>
      <c r="J104" s="7">
        <f>IFERROR(Taulukko1[[#This Row],[Toteutuneiden opiskelijavuosien määrä 2024]]/Taulukko1[[#This Row],[Tavoitteellisten opiskelijavuosien määrä 2024]],"")</f>
        <v>1.074391807247979</v>
      </c>
      <c r="K104" s="4">
        <v>456267</v>
      </c>
      <c r="L104" s="4">
        <v>297782</v>
      </c>
      <c r="M104" s="4">
        <v>158485</v>
      </c>
      <c r="N104" s="5">
        <f>Taulukko1[[#This Row],[Toteutuneiden osaamispisteiden määrä yhteensä 2024]]/Taulukko1[[#This Row],[Toteutuneiden opiskelijavuosien määrä 2024]]</f>
        <v>69.882291072947766</v>
      </c>
      <c r="O104" s="5">
        <f>IFERROR(Taulukko1[[#This Row],[Toteutuneiden osaamispisteiden määrä perustutkinnot 2024]]/Taulukko1[[#This Row],[Toteutuneiden opiskelijavuosien määrä, perustutkinnot 2024]],"")</f>
        <v>64.722893837952356</v>
      </c>
      <c r="P104" s="5">
        <f>IFERROR(Taulukko1[[#This Row],[Toteutuneiden osaamispisteiden määrä ammatti- ja erikoisammattitutkinnot 2024]]/Taulukko1[[#This Row],[Toteutuneiden opiskelijavuosien määrä, ammatti- ja erikoisammattitutkinnot 2024]],"")</f>
        <v>99.610208759078489</v>
      </c>
    </row>
    <row r="105" spans="1:16" x14ac:dyDescent="0.25">
      <c r="A105" s="1" t="s">
        <v>246</v>
      </c>
      <c r="B105" s="2" t="s">
        <v>247</v>
      </c>
      <c r="C105" s="2" t="s">
        <v>105</v>
      </c>
      <c r="D105" s="2" t="s">
        <v>42</v>
      </c>
      <c r="E105" s="2" t="s">
        <v>20</v>
      </c>
      <c r="F105" s="4">
        <v>4743</v>
      </c>
      <c r="G105" s="5">
        <v>4797.126629396399</v>
      </c>
      <c r="H105" s="5">
        <v>3794.0395885216067</v>
      </c>
      <c r="I105" s="5">
        <v>881.05389020429266</v>
      </c>
      <c r="J105" s="7">
        <f>IFERROR(Taulukko1[[#This Row],[Toteutuneiden opiskelijavuosien määrä 2024]]/Taulukko1[[#This Row],[Tavoitteellisten opiskelijavuosien määrä 2024]],"")</f>
        <v>1.0114118974059454</v>
      </c>
      <c r="K105" s="4">
        <v>384208</v>
      </c>
      <c r="L105" s="4">
        <v>259483</v>
      </c>
      <c r="M105" s="4">
        <v>124725</v>
      </c>
      <c r="N105" s="5">
        <f>Taulukko1[[#This Row],[Toteutuneiden osaamispisteiden määrä yhteensä 2024]]/Taulukko1[[#This Row],[Toteutuneiden opiskelijavuosien määrä 2024]]</f>
        <v>80.091277483818089</v>
      </c>
      <c r="O105" s="5">
        <f>IFERROR(Taulukko1[[#This Row],[Toteutuneiden osaamispisteiden määrä perustutkinnot 2024]]/Taulukko1[[#This Row],[Toteutuneiden opiskelijavuosien määrä, perustutkinnot 2024]],"")</f>
        <v>68.39227529017711</v>
      </c>
      <c r="P105" s="5">
        <f>IFERROR(Taulukko1[[#This Row],[Toteutuneiden osaamispisteiden määrä ammatti- ja erikoisammattitutkinnot 2024]]/Taulukko1[[#This Row],[Toteutuneiden opiskelijavuosien määrä, ammatti- ja erikoisammattitutkinnot 2024]],"")</f>
        <v>141.56341784164829</v>
      </c>
    </row>
    <row r="106" spans="1:16" x14ac:dyDescent="0.25">
      <c r="A106" s="1" t="s">
        <v>248</v>
      </c>
      <c r="B106" s="2" t="s">
        <v>249</v>
      </c>
      <c r="C106" s="2" t="s">
        <v>18</v>
      </c>
      <c r="D106" s="2" t="s">
        <v>19</v>
      </c>
      <c r="E106" s="2" t="s">
        <v>20</v>
      </c>
      <c r="F106" s="4">
        <v>2136</v>
      </c>
      <c r="G106" s="5">
        <v>2266.7882186763732</v>
      </c>
      <c r="H106" s="5">
        <v>1829.9282187720735</v>
      </c>
      <c r="I106" s="5">
        <v>312.54767115660013</v>
      </c>
      <c r="J106" s="7">
        <f>IFERROR(Taulukko1[[#This Row],[Toteutuneiden opiskelijavuosien määrä 2024]]/Taulukko1[[#This Row],[Tavoitteellisten opiskelijavuosien määrä 2024]],"")</f>
        <v>1.061230439455231</v>
      </c>
      <c r="K106" s="4">
        <v>178582</v>
      </c>
      <c r="L106" s="4">
        <v>136507</v>
      </c>
      <c r="M106" s="4">
        <v>42075</v>
      </c>
      <c r="N106" s="5">
        <f>Taulukko1[[#This Row],[Toteutuneiden osaamispisteiden määrä yhteensä 2024]]/Taulukko1[[#This Row],[Toteutuneiden opiskelijavuosien määrä 2024]]</f>
        <v>78.781951718576479</v>
      </c>
      <c r="O106" s="5">
        <f>IFERROR(Taulukko1[[#This Row],[Toteutuneiden osaamispisteiden määrä perustutkinnot 2024]]/Taulukko1[[#This Row],[Toteutuneiden opiskelijavuosien määrä, perustutkinnot 2024]],"")</f>
        <v>74.596915113752132</v>
      </c>
      <c r="P106" s="5">
        <f>IFERROR(Taulukko1[[#This Row],[Toteutuneiden osaamispisteiden määrä ammatti- ja erikoisammattitutkinnot 2024]]/Taulukko1[[#This Row],[Toteutuneiden opiskelijavuosien määrä, ammatti- ja erikoisammattitutkinnot 2024]],"")</f>
        <v>134.61946411022393</v>
      </c>
    </row>
    <row r="107" spans="1:16" x14ac:dyDescent="0.25">
      <c r="A107" s="1" t="s">
        <v>250</v>
      </c>
      <c r="B107" s="2" t="s">
        <v>251</v>
      </c>
      <c r="C107" s="2" t="s">
        <v>51</v>
      </c>
      <c r="D107" s="2" t="s">
        <v>19</v>
      </c>
      <c r="E107" s="2" t="s">
        <v>20</v>
      </c>
      <c r="F107" s="4">
        <v>53</v>
      </c>
      <c r="G107" s="5">
        <v>58.493150677900111</v>
      </c>
      <c r="H107" s="5">
        <v>0</v>
      </c>
      <c r="I107" s="5">
        <v>0</v>
      </c>
      <c r="J107" s="7">
        <f>IFERROR(Taulukko1[[#This Row],[Toteutuneiden opiskelijavuosien määrä 2024]]/Taulukko1[[#This Row],[Tavoitteellisten opiskelijavuosien määrä 2024]],"")</f>
        <v>1.1036443524132096</v>
      </c>
      <c r="K107" s="4">
        <v>0</v>
      </c>
      <c r="L107" s="4">
        <v>0</v>
      </c>
      <c r="M107" s="4">
        <v>0</v>
      </c>
      <c r="N107" s="5">
        <f>Taulukko1[[#This Row],[Toteutuneiden osaamispisteiden määrä yhteensä 2024]]/Taulukko1[[#This Row],[Toteutuneiden opiskelijavuosien määrä 2024]]</f>
        <v>0</v>
      </c>
      <c r="O107" s="5" t="str">
        <f>IFERROR(Taulukko1[[#This Row],[Toteutuneiden osaamispisteiden määrä perustutkinnot 2024]]/Taulukko1[[#This Row],[Toteutuneiden opiskelijavuosien määrä, perustutkinnot 2024]],"")</f>
        <v/>
      </c>
      <c r="P107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108" spans="1:16" x14ac:dyDescent="0.25">
      <c r="A108" s="1" t="s">
        <v>252</v>
      </c>
      <c r="B108" s="2" t="s">
        <v>253</v>
      </c>
      <c r="C108" s="2" t="s">
        <v>18</v>
      </c>
      <c r="D108" s="2" t="s">
        <v>19</v>
      </c>
      <c r="E108" s="2" t="s">
        <v>20</v>
      </c>
      <c r="F108" s="4">
        <v>27</v>
      </c>
      <c r="G108" s="5">
        <v>25.94520547659998</v>
      </c>
      <c r="H108" s="5">
        <v>25.94520547659998</v>
      </c>
      <c r="I108" s="5">
        <v>0</v>
      </c>
      <c r="J108" s="7">
        <f>IFERROR(Taulukko1[[#This Row],[Toteutuneiden opiskelijavuosien määrä 2024]]/Taulukko1[[#This Row],[Tavoitteellisten opiskelijavuosien määrä 2024]],"")</f>
        <v>0.9609335361703697</v>
      </c>
      <c r="K108" s="4">
        <v>1811</v>
      </c>
      <c r="L108" s="4">
        <v>1811</v>
      </c>
      <c r="M108" s="4">
        <v>0</v>
      </c>
      <c r="N108" s="5">
        <f>Taulukko1[[#This Row],[Toteutuneiden osaamispisteiden määrä yhteensä 2024]]/Taulukko1[[#This Row],[Toteutuneiden opiskelijavuosien määrä 2024]]</f>
        <v>69.800950377261174</v>
      </c>
      <c r="O108" s="5">
        <f>IFERROR(Taulukko1[[#This Row],[Toteutuneiden osaamispisteiden määrä perustutkinnot 2024]]/Taulukko1[[#This Row],[Toteutuneiden opiskelijavuosien määrä, perustutkinnot 2024]],"")</f>
        <v>69.800950377261174</v>
      </c>
      <c r="P108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109" spans="1:16" x14ac:dyDescent="0.25">
      <c r="A109" s="1" t="s">
        <v>254</v>
      </c>
      <c r="B109" s="2" t="s">
        <v>255</v>
      </c>
      <c r="C109" s="2" t="s">
        <v>18</v>
      </c>
      <c r="D109" s="2" t="s">
        <v>19</v>
      </c>
      <c r="E109" s="2" t="s">
        <v>20</v>
      </c>
      <c r="F109" s="4">
        <v>21</v>
      </c>
      <c r="G109" s="5">
        <v>24.180273968699986</v>
      </c>
      <c r="H109" s="5">
        <v>0</v>
      </c>
      <c r="I109" s="5">
        <v>24.180273968699986</v>
      </c>
      <c r="J109" s="7">
        <f>IFERROR(Taulukko1[[#This Row],[Toteutuneiden opiskelijavuosien määrä 2024]]/Taulukko1[[#This Row],[Tavoitteellisten opiskelijavuosien määrä 2024]],"")</f>
        <v>1.1514416175571422</v>
      </c>
      <c r="K109" s="4">
        <v>4340</v>
      </c>
      <c r="L109" s="4">
        <v>0</v>
      </c>
      <c r="M109" s="4">
        <v>4340</v>
      </c>
      <c r="N109" s="5">
        <f>Taulukko1[[#This Row],[Toteutuneiden osaamispisteiden määrä yhteensä 2024]]/Taulukko1[[#This Row],[Toteutuneiden opiskelijavuosien määrä 2024]]</f>
        <v>179.48514585144434</v>
      </c>
      <c r="O109" s="5" t="str">
        <f>IFERROR(Taulukko1[[#This Row],[Toteutuneiden osaamispisteiden määrä perustutkinnot 2024]]/Taulukko1[[#This Row],[Toteutuneiden opiskelijavuosien määrä, perustutkinnot 2024]],"")</f>
        <v/>
      </c>
      <c r="P109" s="5">
        <f>IFERROR(Taulukko1[[#This Row],[Toteutuneiden osaamispisteiden määrä ammatti- ja erikoisammattitutkinnot 2024]]/Taulukko1[[#This Row],[Toteutuneiden opiskelijavuosien määrä, ammatti- ja erikoisammattitutkinnot 2024]],"")</f>
        <v>179.48514585144434</v>
      </c>
    </row>
    <row r="110" spans="1:16" x14ac:dyDescent="0.25">
      <c r="A110" s="1" t="s">
        <v>256</v>
      </c>
      <c r="B110" s="2" t="s">
        <v>257</v>
      </c>
      <c r="C110" s="2" t="s">
        <v>48</v>
      </c>
      <c r="D110" s="2" t="s">
        <v>19</v>
      </c>
      <c r="E110" s="2" t="s">
        <v>20</v>
      </c>
      <c r="F110" s="4">
        <v>109</v>
      </c>
      <c r="G110" s="5">
        <v>123.65958901030038</v>
      </c>
      <c r="H110" s="5">
        <v>123.65958901030038</v>
      </c>
      <c r="I110" s="5">
        <v>0</v>
      </c>
      <c r="J110" s="7">
        <f>IFERROR(Taulukko1[[#This Row],[Toteutuneiden opiskelijavuosien määrä 2024]]/Taulukko1[[#This Row],[Tavoitteellisten opiskelijavuosien määrä 2024]],"")</f>
        <v>1.1344916422963338</v>
      </c>
      <c r="K110" s="4">
        <v>7646</v>
      </c>
      <c r="L110" s="4">
        <v>7646</v>
      </c>
      <c r="M110" s="4">
        <v>0</v>
      </c>
      <c r="N110" s="5">
        <f>Taulukko1[[#This Row],[Toteutuneiden osaamispisteiden määrä yhteensä 2024]]/Taulukko1[[#This Row],[Toteutuneiden opiskelijavuosien määrä 2024]]</f>
        <v>61.831031957926989</v>
      </c>
      <c r="O110" s="5">
        <f>IFERROR(Taulukko1[[#This Row],[Toteutuneiden osaamispisteiden määrä perustutkinnot 2024]]/Taulukko1[[#This Row],[Toteutuneiden opiskelijavuosien määrä, perustutkinnot 2024]],"")</f>
        <v>61.831031957926989</v>
      </c>
      <c r="P110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111" spans="1:16" x14ac:dyDescent="0.25">
      <c r="A111" s="1" t="s">
        <v>258</v>
      </c>
      <c r="B111" s="2" t="s">
        <v>259</v>
      </c>
      <c r="C111" s="2" t="s">
        <v>147</v>
      </c>
      <c r="D111" s="2" t="s">
        <v>19</v>
      </c>
      <c r="E111" s="2" t="s">
        <v>20</v>
      </c>
      <c r="F111" s="4">
        <v>290</v>
      </c>
      <c r="G111" s="5">
        <v>331.49095888269972</v>
      </c>
      <c r="H111" s="5">
        <v>153.11232874990012</v>
      </c>
      <c r="I111" s="5">
        <v>178.17863013279961</v>
      </c>
      <c r="J111" s="7">
        <f>IFERROR(Taulukko1[[#This Row],[Toteutuneiden opiskelijavuosien määrä 2024]]/Taulukko1[[#This Row],[Tavoitteellisten opiskelijavuosien määrä 2024]],"")</f>
        <v>1.1430722720093094</v>
      </c>
      <c r="K111" s="4">
        <v>36575.5</v>
      </c>
      <c r="L111" s="4">
        <v>11420.5</v>
      </c>
      <c r="M111" s="4">
        <v>25155</v>
      </c>
      <c r="N111" s="5">
        <f>Taulukko1[[#This Row],[Toteutuneiden osaamispisteiden määrä yhteensä 2024]]/Taulukko1[[#This Row],[Toteutuneiden opiskelijavuosien määrä 2024]]</f>
        <v>110.336342575613</v>
      </c>
      <c r="O111" s="5">
        <f>IFERROR(Taulukko1[[#This Row],[Toteutuneiden osaamispisteiden määrä perustutkinnot 2024]]/Taulukko1[[#This Row],[Toteutuneiden opiskelijavuosien määrä, perustutkinnot 2024]],"")</f>
        <v>74.589029461204973</v>
      </c>
      <c r="P111" s="5">
        <f>IFERROR(Taulukko1[[#This Row],[Toteutuneiden osaamispisteiden määrä ammatti- ja erikoisammattitutkinnot 2024]]/Taulukko1[[#This Row],[Toteutuneiden opiskelijavuosien määrä, ammatti- ja erikoisammattitutkinnot 2024]],"")</f>
        <v>141.17854639050455</v>
      </c>
    </row>
    <row r="112" spans="1:16" x14ac:dyDescent="0.25">
      <c r="A112" s="1" t="s">
        <v>260</v>
      </c>
      <c r="B112" s="2" t="s">
        <v>261</v>
      </c>
      <c r="C112" s="2" t="s">
        <v>18</v>
      </c>
      <c r="D112" s="2" t="s">
        <v>19</v>
      </c>
      <c r="E112" s="2" t="s">
        <v>20</v>
      </c>
      <c r="F112" s="4">
        <v>267</v>
      </c>
      <c r="G112" s="5">
        <v>311.18904102159973</v>
      </c>
      <c r="H112" s="5">
        <v>0</v>
      </c>
      <c r="I112" s="5">
        <v>311.18904102159973</v>
      </c>
      <c r="J112" s="7">
        <f>IFERROR(Taulukko1[[#This Row],[Toteutuneiden opiskelijavuosien määrä 2024]]/Taulukko1[[#This Row],[Tavoitteellisten opiskelijavuosien määrä 2024]],"")</f>
        <v>1.1655020262981264</v>
      </c>
      <c r="K112" s="4">
        <v>39520</v>
      </c>
      <c r="L112" s="4">
        <v>0</v>
      </c>
      <c r="M112" s="4">
        <v>39520</v>
      </c>
      <c r="N112" s="5">
        <f>Taulukko1[[#This Row],[Toteutuneiden osaamispisteiden määrä yhteensä 2024]]/Taulukko1[[#This Row],[Toteutuneiden opiskelijavuosien määrä 2024]]</f>
        <v>126.99676013737547</v>
      </c>
      <c r="O112" s="5" t="str">
        <f>IFERROR(Taulukko1[[#This Row],[Toteutuneiden osaamispisteiden määrä perustutkinnot 2024]]/Taulukko1[[#This Row],[Toteutuneiden opiskelijavuosien määrä, perustutkinnot 2024]],"")</f>
        <v/>
      </c>
      <c r="P112" s="5">
        <f>IFERROR(Taulukko1[[#This Row],[Toteutuneiden osaamispisteiden määrä ammatti- ja erikoisammattitutkinnot 2024]]/Taulukko1[[#This Row],[Toteutuneiden opiskelijavuosien määrä, ammatti- ja erikoisammattitutkinnot 2024]],"")</f>
        <v>126.99676013737547</v>
      </c>
    </row>
    <row r="113" spans="1:16" x14ac:dyDescent="0.25">
      <c r="A113" s="1" t="s">
        <v>262</v>
      </c>
      <c r="B113" s="2" t="s">
        <v>263</v>
      </c>
      <c r="C113" s="2" t="s">
        <v>105</v>
      </c>
      <c r="D113" s="2" t="s">
        <v>19</v>
      </c>
      <c r="E113" s="2" t="s">
        <v>20</v>
      </c>
      <c r="F113" s="4">
        <v>732</v>
      </c>
      <c r="G113" s="5">
        <v>850.81041093129545</v>
      </c>
      <c r="H113" s="5">
        <v>310.6619177712987</v>
      </c>
      <c r="I113" s="5">
        <v>486.72904110769662</v>
      </c>
      <c r="J113" s="7">
        <f>IFERROR(Taulukko1[[#This Row],[Toteutuneiden opiskelijavuosien määrä 2024]]/Taulukko1[[#This Row],[Tavoitteellisten opiskelijavuosien määrä 2024]],"")</f>
        <v>1.1623093045509501</v>
      </c>
      <c r="K113" s="4">
        <v>119799</v>
      </c>
      <c r="L113" s="4">
        <v>34724</v>
      </c>
      <c r="M113" s="4">
        <v>85075</v>
      </c>
      <c r="N113" s="5">
        <f>Taulukko1[[#This Row],[Toteutuneiden osaamispisteiden määrä yhteensä 2024]]/Taulukko1[[#This Row],[Toteutuneiden opiskelijavuosien määrä 2024]]</f>
        <v>140.80575232838095</v>
      </c>
      <c r="O113" s="5">
        <f>IFERROR(Taulukko1[[#This Row],[Toteutuneiden osaamispisteiden määrä perustutkinnot 2024]]/Taulukko1[[#This Row],[Toteutuneiden opiskelijavuosien määrä, perustutkinnot 2024]],"")</f>
        <v>111.77424078596886</v>
      </c>
      <c r="P113" s="5">
        <f>IFERROR(Taulukko1[[#This Row],[Toteutuneiden osaamispisteiden määrä ammatti- ja erikoisammattitutkinnot 2024]]/Taulukko1[[#This Row],[Toteutuneiden opiskelijavuosien määrä, ammatti- ja erikoisammattitutkinnot 2024]],"")</f>
        <v>174.78924168236716</v>
      </c>
    </row>
    <row r="114" spans="1:16" x14ac:dyDescent="0.25">
      <c r="A114" s="1" t="s">
        <v>264</v>
      </c>
      <c r="B114" s="2" t="s">
        <v>265</v>
      </c>
      <c r="C114" s="2" t="s">
        <v>105</v>
      </c>
      <c r="D114" s="2" t="s">
        <v>42</v>
      </c>
      <c r="E114" s="2" t="s">
        <v>20</v>
      </c>
      <c r="F114" s="4">
        <v>514</v>
      </c>
      <c r="G114" s="5">
        <v>472.91443829788744</v>
      </c>
      <c r="H114" s="5">
        <v>468.70320542288744</v>
      </c>
      <c r="I114" s="5">
        <v>4.2112328750000012</v>
      </c>
      <c r="J114" s="7">
        <f>IFERROR(Taulukko1[[#This Row],[Toteutuneiden opiskelijavuosien määrä 2024]]/Taulukko1[[#This Row],[Tavoitteellisten opiskelijavuosien määrä 2024]],"")</f>
        <v>0.9200670005795476</v>
      </c>
      <c r="K114" s="4">
        <v>28862</v>
      </c>
      <c r="L114" s="4">
        <v>27732</v>
      </c>
      <c r="M114" s="4">
        <v>1130</v>
      </c>
      <c r="N114" s="5">
        <f>Taulukko1[[#This Row],[Toteutuneiden osaamispisteiden määrä yhteensä 2024]]/Taulukko1[[#This Row],[Toteutuneiden opiskelijavuosien määrä 2024]]</f>
        <v>61.030067307481758</v>
      </c>
      <c r="O114" s="5">
        <f>IFERROR(Taulukko1[[#This Row],[Toteutuneiden osaamispisteiden määrä perustutkinnot 2024]]/Taulukko1[[#This Row],[Toteutuneiden opiskelijavuosien määrä, perustutkinnot 2024]],"")</f>
        <v>59.167506599360259</v>
      </c>
      <c r="P114" s="5">
        <f>IFERROR(Taulukko1[[#This Row],[Toteutuneiden osaamispisteiden määrä ammatti- ja erikoisammattitutkinnot 2024]]/Taulukko1[[#This Row],[Toteutuneiden opiskelijavuosien määrä, ammatti- ja erikoisammattitutkinnot 2024]],"")</f>
        <v>268.32997213434788</v>
      </c>
    </row>
    <row r="115" spans="1:16" x14ac:dyDescent="0.25">
      <c r="A115" s="1" t="s">
        <v>266</v>
      </c>
      <c r="B115" s="2" t="s">
        <v>267</v>
      </c>
      <c r="C115" s="2" t="s">
        <v>18</v>
      </c>
      <c r="D115" s="2" t="s">
        <v>19</v>
      </c>
      <c r="E115" s="2" t="s">
        <v>34</v>
      </c>
      <c r="F115" s="4">
        <v>1087</v>
      </c>
      <c r="G115" s="5">
        <v>979.43260260220336</v>
      </c>
      <c r="H115" s="5">
        <v>901.87041083410327</v>
      </c>
      <c r="I115" s="5">
        <v>34.655342457500019</v>
      </c>
      <c r="J115" s="7">
        <f>IFERROR(Taulukko1[[#This Row],[Toteutuneiden opiskelijavuosien määrä 2024]]/Taulukko1[[#This Row],[Tavoitteellisten opiskelijavuosien määrä 2024]],"")</f>
        <v>0.90104195271591847</v>
      </c>
      <c r="K115" s="4">
        <v>58994.5</v>
      </c>
      <c r="L115" s="4">
        <v>52914.5</v>
      </c>
      <c r="M115" s="4">
        <v>6080</v>
      </c>
      <c r="N115" s="5">
        <f>Taulukko1[[#This Row],[Toteutuneiden osaamispisteiden määrä yhteensä 2024]]/Taulukko1[[#This Row],[Toteutuneiden opiskelijavuosien määrä 2024]]</f>
        <v>60.233343104222378</v>
      </c>
      <c r="O115" s="5">
        <f>IFERROR(Taulukko1[[#This Row],[Toteutuneiden osaamispisteiden määrä perustutkinnot 2024]]/Taulukko1[[#This Row],[Toteutuneiden opiskelijavuosien määrä, perustutkinnot 2024]],"")</f>
        <v>58.671954822269342</v>
      </c>
      <c r="P115" s="5">
        <f>IFERROR(Taulukko1[[#This Row],[Toteutuneiden osaamispisteiden määrä ammatti- ja erikoisammattitutkinnot 2024]]/Taulukko1[[#This Row],[Toteutuneiden opiskelijavuosien määrä, ammatti- ja erikoisammattitutkinnot 2024]],"")</f>
        <v>175.44192522282179</v>
      </c>
    </row>
    <row r="116" spans="1:16" x14ac:dyDescent="0.25">
      <c r="A116" s="1" t="s">
        <v>268</v>
      </c>
      <c r="B116" s="2" t="s">
        <v>269</v>
      </c>
      <c r="C116" s="2" t="s">
        <v>58</v>
      </c>
      <c r="D116" s="2" t="s">
        <v>42</v>
      </c>
      <c r="E116" s="2" t="s">
        <v>34</v>
      </c>
      <c r="F116" s="4">
        <v>1486</v>
      </c>
      <c r="G116" s="5">
        <v>1567.4889038112051</v>
      </c>
      <c r="H116" s="5">
        <v>1304.9631504523056</v>
      </c>
      <c r="I116" s="5">
        <v>243.48958897999961</v>
      </c>
      <c r="J116" s="7">
        <f>IFERROR(Taulukko1[[#This Row],[Toteutuneiden opiskelijavuosien määrä 2024]]/Taulukko1[[#This Row],[Tavoitteellisten opiskelijavuosien määrä 2024]],"")</f>
        <v>1.0548377549200572</v>
      </c>
      <c r="K116" s="4">
        <v>108573</v>
      </c>
      <c r="L116" s="4">
        <v>81103</v>
      </c>
      <c r="M116" s="4">
        <v>27470</v>
      </c>
      <c r="N116" s="5">
        <f>Taulukko1[[#This Row],[Toteutuneiden osaamispisteiden määrä yhteensä 2024]]/Taulukko1[[#This Row],[Toteutuneiden opiskelijavuosien määrä 2024]]</f>
        <v>69.265562094898883</v>
      </c>
      <c r="O116" s="5">
        <f>IFERROR(Taulukko1[[#This Row],[Toteutuneiden osaamispisteiden määrä perustutkinnot 2024]]/Taulukko1[[#This Row],[Toteutuneiden opiskelijavuosien määrä, perustutkinnot 2024]],"")</f>
        <v>62.149647652417897</v>
      </c>
      <c r="P116" s="5">
        <f>IFERROR(Taulukko1[[#This Row],[Toteutuneiden osaamispisteiden määrä ammatti- ja erikoisammattitutkinnot 2024]]/Taulukko1[[#This Row],[Toteutuneiden opiskelijavuosien määrä, ammatti- ja erikoisammattitutkinnot 2024]],"")</f>
        <v>112.81796529812371</v>
      </c>
    </row>
    <row r="117" spans="1:16" x14ac:dyDescent="0.25">
      <c r="A117" s="1" t="s">
        <v>270</v>
      </c>
      <c r="B117" s="2" t="s">
        <v>271</v>
      </c>
      <c r="C117" s="2" t="s">
        <v>23</v>
      </c>
      <c r="D117" s="2" t="s">
        <v>19</v>
      </c>
      <c r="E117" s="2" t="s">
        <v>20</v>
      </c>
      <c r="F117" s="4">
        <v>2518</v>
      </c>
      <c r="G117" s="5">
        <v>2903.9115061268099</v>
      </c>
      <c r="H117" s="5">
        <v>1303.3252051266968</v>
      </c>
      <c r="I117" s="5">
        <v>1460.172602405313</v>
      </c>
      <c r="J117" s="7">
        <f>IFERROR(Taulukko1[[#This Row],[Toteutuneiden opiskelijavuosien määrä 2024]]/Taulukko1[[#This Row],[Tavoitteellisten opiskelijavuosien määrä 2024]],"")</f>
        <v>1.1532611223696623</v>
      </c>
      <c r="K117" s="4">
        <v>325527</v>
      </c>
      <c r="L117" s="4">
        <v>125732</v>
      </c>
      <c r="M117" s="4">
        <v>199795</v>
      </c>
      <c r="N117" s="5">
        <f>Taulukko1[[#This Row],[Toteutuneiden osaamispisteiden määrä yhteensä 2024]]/Taulukko1[[#This Row],[Toteutuneiden opiskelijavuosien määrä 2024]]</f>
        <v>112.09949039879065</v>
      </c>
      <c r="O117" s="5">
        <f>IFERROR(Taulukko1[[#This Row],[Toteutuneiden osaamispisteiden määrä perustutkinnot 2024]]/Taulukko1[[#This Row],[Toteutuneiden opiskelijavuosien määrä, perustutkinnot 2024]],"")</f>
        <v>96.470166851240734</v>
      </c>
      <c r="P117" s="5">
        <f>IFERROR(Taulukko1[[#This Row],[Toteutuneiden osaamispisteiden määrä ammatti- ja erikoisammattitutkinnot 2024]]/Taulukko1[[#This Row],[Toteutuneiden opiskelijavuosien määrä, ammatti- ja erikoisammattitutkinnot 2024]],"")</f>
        <v>136.82971428917492</v>
      </c>
    </row>
    <row r="118" spans="1:16" x14ac:dyDescent="0.25">
      <c r="A118" s="1" t="s">
        <v>272</v>
      </c>
      <c r="B118" s="2" t="s">
        <v>273</v>
      </c>
      <c r="C118" s="2" t="s">
        <v>23</v>
      </c>
      <c r="D118" s="2" t="s">
        <v>71</v>
      </c>
      <c r="E118" s="2" t="s">
        <v>20</v>
      </c>
      <c r="F118" s="4">
        <v>8683</v>
      </c>
      <c r="G118" s="5">
        <v>9039.6024095995945</v>
      </c>
      <c r="H118" s="5">
        <v>7607.9156976253953</v>
      </c>
      <c r="I118" s="5">
        <v>987.86945176359995</v>
      </c>
      <c r="J118" s="7">
        <f>IFERROR(Taulukko1[[#This Row],[Toteutuneiden opiskelijavuosien määrä 2024]]/Taulukko1[[#This Row],[Tavoitteellisten opiskelijavuosien määrä 2024]],"")</f>
        <v>1.0410690325463083</v>
      </c>
      <c r="K118" s="4">
        <v>591830</v>
      </c>
      <c r="L118" s="4">
        <v>498265</v>
      </c>
      <c r="M118" s="4">
        <v>93565</v>
      </c>
      <c r="N118" s="5">
        <f>Taulukko1[[#This Row],[Toteutuneiden osaamispisteiden määrä yhteensä 2024]]/Taulukko1[[#This Row],[Toteutuneiden opiskelijavuosien määrä 2024]]</f>
        <v>65.470799840876509</v>
      </c>
      <c r="O118" s="5">
        <f>IFERROR(Taulukko1[[#This Row],[Toteutuneiden osaamispisteiden määrä perustutkinnot 2024]]/Taulukko1[[#This Row],[Toteutuneiden opiskelijavuosien määrä, perustutkinnot 2024]],"")</f>
        <v>65.492970716739137</v>
      </c>
      <c r="P118" s="5">
        <f>IFERROR(Taulukko1[[#This Row],[Toteutuneiden osaamispisteiden määrä ammatti- ja erikoisammattitutkinnot 2024]]/Taulukko1[[#This Row],[Toteutuneiden opiskelijavuosien määrä, ammatti- ja erikoisammattitutkinnot 2024]],"")</f>
        <v>94.713931919812396</v>
      </c>
    </row>
    <row r="119" spans="1:16" x14ac:dyDescent="0.25">
      <c r="A119" s="1" t="s">
        <v>274</v>
      </c>
      <c r="B119" s="2" t="s">
        <v>275</v>
      </c>
      <c r="C119" s="2" t="s">
        <v>23</v>
      </c>
      <c r="D119" s="2" t="s">
        <v>19</v>
      </c>
      <c r="E119" s="2" t="s">
        <v>20</v>
      </c>
      <c r="F119" s="4">
        <v>64</v>
      </c>
      <c r="G119" s="5">
        <v>63.729315053799986</v>
      </c>
      <c r="H119" s="5">
        <v>63.729315053799986</v>
      </c>
      <c r="I119" s="5">
        <v>0</v>
      </c>
      <c r="J119" s="7">
        <f>IFERROR(Taulukko1[[#This Row],[Toteutuneiden opiskelijavuosien määrä 2024]]/Taulukko1[[#This Row],[Tavoitteellisten opiskelijavuosien määrä 2024]],"")</f>
        <v>0.99577054771562479</v>
      </c>
      <c r="K119" s="4">
        <v>4316</v>
      </c>
      <c r="L119" s="4">
        <v>4316</v>
      </c>
      <c r="M119" s="4">
        <v>0</v>
      </c>
      <c r="N119" s="5">
        <f>Taulukko1[[#This Row],[Toteutuneiden osaamispisteiden määrä yhteensä 2024]]/Taulukko1[[#This Row],[Toteutuneiden opiskelijavuosien määrä 2024]]</f>
        <v>67.723935152236507</v>
      </c>
      <c r="O119" s="5">
        <f>IFERROR(Taulukko1[[#This Row],[Toteutuneiden osaamispisteiden määrä perustutkinnot 2024]]/Taulukko1[[#This Row],[Toteutuneiden opiskelijavuosien määrä, perustutkinnot 2024]],"")</f>
        <v>67.723935152236507</v>
      </c>
      <c r="P119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120" spans="1:16" x14ac:dyDescent="0.25">
      <c r="A120" s="1" t="s">
        <v>276</v>
      </c>
      <c r="B120" s="2" t="s">
        <v>277</v>
      </c>
      <c r="C120" s="2" t="s">
        <v>48</v>
      </c>
      <c r="D120" s="2" t="s">
        <v>19</v>
      </c>
      <c r="E120" s="2" t="s">
        <v>20</v>
      </c>
      <c r="F120" s="4">
        <v>72</v>
      </c>
      <c r="G120" s="5">
        <v>81.192602726599972</v>
      </c>
      <c r="H120" s="5">
        <v>64.119999992299924</v>
      </c>
      <c r="I120" s="5">
        <v>17.072602734300041</v>
      </c>
      <c r="J120" s="7">
        <f>IFERROR(Taulukko1[[#This Row],[Toteutuneiden opiskelijavuosien määrä 2024]]/Taulukko1[[#This Row],[Tavoitteellisten opiskelijavuosien määrä 2024]],"")</f>
        <v>1.127675037869444</v>
      </c>
      <c r="K120" s="4">
        <v>7154</v>
      </c>
      <c r="L120" s="4">
        <v>4649</v>
      </c>
      <c r="M120" s="4">
        <v>2505</v>
      </c>
      <c r="N120" s="5">
        <f>Taulukko1[[#This Row],[Toteutuneiden osaamispisteiden määrä yhteensä 2024]]/Taulukko1[[#This Row],[Toteutuneiden opiskelijavuosien määrä 2024]]</f>
        <v>88.111475180684621</v>
      </c>
      <c r="O120" s="5">
        <f>IFERROR(Taulukko1[[#This Row],[Toteutuneiden osaamispisteiden määrä perustutkinnot 2024]]/Taulukko1[[#This Row],[Toteutuneiden opiskelijavuosien määrä, perustutkinnot 2024]],"")</f>
        <v>72.504678736093126</v>
      </c>
      <c r="P120" s="5">
        <f>IFERROR(Taulukko1[[#This Row],[Toteutuneiden osaamispisteiden määrä ammatti- ja erikoisammattitutkinnot 2024]]/Taulukko1[[#This Row],[Toteutuneiden opiskelijavuosien määrä, ammatti- ja erikoisammattitutkinnot 2024]],"")</f>
        <v>146.72630992386894</v>
      </c>
    </row>
    <row r="121" spans="1:16" x14ac:dyDescent="0.25">
      <c r="A121" s="1" t="s">
        <v>278</v>
      </c>
      <c r="B121" s="2" t="s">
        <v>279</v>
      </c>
      <c r="C121" s="2" t="s">
        <v>160</v>
      </c>
      <c r="D121" s="2" t="s">
        <v>19</v>
      </c>
      <c r="E121" s="2" t="s">
        <v>20</v>
      </c>
      <c r="F121" s="4">
        <v>206</v>
      </c>
      <c r="G121" s="5">
        <v>208.77917805069782</v>
      </c>
      <c r="H121" s="5">
        <v>208.77917805069782</v>
      </c>
      <c r="I121" s="5">
        <v>0</v>
      </c>
      <c r="J121" s="7">
        <f>IFERROR(Taulukko1[[#This Row],[Toteutuneiden opiskelijavuosien määrä 2024]]/Taulukko1[[#This Row],[Tavoitteellisten opiskelijavuosien määrä 2024]],"")</f>
        <v>1.0134911555859119</v>
      </c>
      <c r="K121" s="4">
        <v>10470</v>
      </c>
      <c r="L121" s="4">
        <v>10470</v>
      </c>
      <c r="M121" s="4">
        <v>0</v>
      </c>
      <c r="N121" s="5">
        <f>Taulukko1[[#This Row],[Toteutuneiden osaamispisteiden määrä yhteensä 2024]]/Taulukko1[[#This Row],[Toteutuneiden opiskelijavuosien määrä 2024]]</f>
        <v>50.148679086463169</v>
      </c>
      <c r="O121" s="5">
        <f>IFERROR(Taulukko1[[#This Row],[Toteutuneiden osaamispisteiden määrä perustutkinnot 2024]]/Taulukko1[[#This Row],[Toteutuneiden opiskelijavuosien määrä, perustutkinnot 2024]],"")</f>
        <v>50.148679086463169</v>
      </c>
      <c r="P121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122" spans="1:16" x14ac:dyDescent="0.25">
      <c r="A122" s="1" t="s">
        <v>280</v>
      </c>
      <c r="B122" s="2" t="s">
        <v>281</v>
      </c>
      <c r="C122" s="2" t="s">
        <v>160</v>
      </c>
      <c r="D122" s="2" t="s">
        <v>19</v>
      </c>
      <c r="E122" s="2" t="s">
        <v>20</v>
      </c>
      <c r="F122" s="4">
        <v>41</v>
      </c>
      <c r="G122" s="5">
        <v>38.994520537699955</v>
      </c>
      <c r="H122" s="5">
        <v>38.994520537699955</v>
      </c>
      <c r="I122" s="5">
        <v>0</v>
      </c>
      <c r="J122" s="7">
        <f>IFERROR(Taulukko1[[#This Row],[Toteutuneiden opiskelijavuosien määrä 2024]]/Taulukko1[[#This Row],[Tavoitteellisten opiskelijavuosien määrä 2024]],"")</f>
        <v>0.95108586677316964</v>
      </c>
      <c r="K122" s="4">
        <v>6490</v>
      </c>
      <c r="L122" s="4">
        <v>6490</v>
      </c>
      <c r="M122" s="4">
        <v>0</v>
      </c>
      <c r="N122" s="5">
        <f>Taulukko1[[#This Row],[Toteutuneiden osaamispisteiden määrä yhteensä 2024]]/Taulukko1[[#This Row],[Toteutuneiden opiskelijavuosien määrä 2024]]</f>
        <v>166.43364017581544</v>
      </c>
      <c r="O122" s="5">
        <f>IFERROR(Taulukko1[[#This Row],[Toteutuneiden osaamispisteiden määrä perustutkinnot 2024]]/Taulukko1[[#This Row],[Toteutuneiden opiskelijavuosien määrä, perustutkinnot 2024]],"")</f>
        <v>166.43364017581544</v>
      </c>
      <c r="P122" s="5" t="str">
        <f>IFERROR(Taulukko1[[#This Row],[Toteutuneiden osaamispisteiden määrä ammatti- ja erikoisammattitutkinnot 2024]]/Taulukko1[[#This Row],[Toteutuneiden opiskelijavuosien määrä, ammatti- ja erikoisammattitutkinnot 2024]],"")</f>
        <v/>
      </c>
    </row>
    <row r="123" spans="1:16" x14ac:dyDescent="0.25">
      <c r="A123" s="1" t="s">
        <v>282</v>
      </c>
      <c r="B123" s="2" t="s">
        <v>283</v>
      </c>
      <c r="C123" s="2" t="s">
        <v>179</v>
      </c>
      <c r="D123" s="2" t="s">
        <v>19</v>
      </c>
      <c r="E123" s="2" t="s">
        <v>20</v>
      </c>
      <c r="F123" s="4">
        <v>1208</v>
      </c>
      <c r="G123" s="5">
        <v>1274.2129585482749</v>
      </c>
      <c r="H123" s="5">
        <v>692.92739705928307</v>
      </c>
      <c r="I123" s="5">
        <v>501.80676698889175</v>
      </c>
      <c r="J123" s="7">
        <f>IFERROR(Taulukko1[[#This Row],[Toteutuneiden opiskelijavuosien määrä 2024]]/Taulukko1[[#This Row],[Tavoitteellisten opiskelijavuosien määrä 2024]],"")</f>
        <v>1.0548120517783732</v>
      </c>
      <c r="K123" s="4">
        <v>125782</v>
      </c>
      <c r="L123" s="4">
        <v>68027</v>
      </c>
      <c r="M123" s="4">
        <v>57755</v>
      </c>
      <c r="N123" s="5">
        <f>Taulukko1[[#This Row],[Toteutuneiden osaamispisteiden määrä yhteensä 2024]]/Taulukko1[[#This Row],[Toteutuneiden opiskelijavuosien määrä 2024]]</f>
        <v>98.713483610545637</v>
      </c>
      <c r="O123" s="5">
        <f>IFERROR(Taulukko1[[#This Row],[Toteutuneiden osaamispisteiden määrä perustutkinnot 2024]]/Taulukko1[[#This Row],[Toteutuneiden opiskelijavuosien määrä, perustutkinnot 2024]],"")</f>
        <v>98.173344406210546</v>
      </c>
      <c r="P123" s="5">
        <f>IFERROR(Taulukko1[[#This Row],[Toteutuneiden osaamispisteiden määrä ammatti- ja erikoisammattitutkinnot 2024]]/Taulukko1[[#This Row],[Toteutuneiden opiskelijavuosien määrä, ammatti- ja erikoisammattitutkinnot 2024]],"")</f>
        <v>115.0941035461933</v>
      </c>
    </row>
    <row r="124" spans="1:16" x14ac:dyDescent="0.25">
      <c r="A124" s="1" t="s">
        <v>284</v>
      </c>
      <c r="B124" s="2" t="s">
        <v>285</v>
      </c>
      <c r="C124" s="2" t="s">
        <v>179</v>
      </c>
      <c r="D124" s="2" t="s">
        <v>19</v>
      </c>
      <c r="E124" s="2" t="s">
        <v>20</v>
      </c>
      <c r="F124" s="4">
        <v>317</v>
      </c>
      <c r="G124" s="5">
        <v>319.98493142589496</v>
      </c>
      <c r="H124" s="5">
        <v>277.41917801729505</v>
      </c>
      <c r="I124" s="5">
        <v>42.565753408599925</v>
      </c>
      <c r="J124" s="7">
        <f>IFERROR(Taulukko1[[#This Row],[Toteutuneiden opiskelijavuosien määrä 2024]]/Taulukko1[[#This Row],[Tavoitteellisten opiskelijavuosien määrä 2024]],"")</f>
        <v>1.0094161874633911</v>
      </c>
      <c r="K124" s="4">
        <v>15529</v>
      </c>
      <c r="L124" s="4">
        <v>14119</v>
      </c>
      <c r="M124" s="4">
        <v>1410</v>
      </c>
      <c r="N124" s="5">
        <f>Taulukko1[[#This Row],[Toteutuneiden osaamispisteiden määrä yhteensä 2024]]/Taulukko1[[#This Row],[Toteutuneiden opiskelijavuosien määrä 2024]]</f>
        <v>48.530410262760604</v>
      </c>
      <c r="O124" s="5">
        <f>IFERROR(Taulukko1[[#This Row],[Toteutuneiden osaamispisteiden määrä perustutkinnot 2024]]/Taulukko1[[#This Row],[Toteutuneiden opiskelijavuosien määrä, perustutkinnot 2024]],"")</f>
        <v>50.894102206300182</v>
      </c>
      <c r="P124" s="5">
        <f>IFERROR(Taulukko1[[#This Row],[Toteutuneiden osaamispisteiden määrä ammatti- ja erikoisammattitutkinnot 2024]]/Taulukko1[[#This Row],[Toteutuneiden opiskelijavuosien määrä, ammatti- ja erikoisammattitutkinnot 2024]],"")</f>
        <v>33.125221265674242</v>
      </c>
    </row>
    <row r="125" spans="1:16" x14ac:dyDescent="0.25">
      <c r="A125" s="1" t="s">
        <v>286</v>
      </c>
      <c r="B125" s="2" t="s">
        <v>287</v>
      </c>
      <c r="C125" s="2" t="s">
        <v>179</v>
      </c>
      <c r="D125" s="2" t="s">
        <v>71</v>
      </c>
      <c r="E125" s="2" t="s">
        <v>20</v>
      </c>
      <c r="F125" s="4">
        <v>4603</v>
      </c>
      <c r="G125" s="5">
        <v>4658.4799992615999</v>
      </c>
      <c r="H125" s="5">
        <v>4016.1106843747202</v>
      </c>
      <c r="I125" s="5">
        <v>492.11561628897937</v>
      </c>
      <c r="J125" s="7">
        <f>IFERROR(Taulukko1[[#This Row],[Toteutuneiden opiskelijavuosien määrä 2024]]/Taulukko1[[#This Row],[Tavoitteellisten opiskelijavuosien määrä 2024]],"")</f>
        <v>1.0120530087468174</v>
      </c>
      <c r="K125" s="4">
        <v>320577</v>
      </c>
      <c r="L125" s="4">
        <v>269212</v>
      </c>
      <c r="M125" s="4">
        <v>51365</v>
      </c>
      <c r="N125" s="5">
        <f>Taulukko1[[#This Row],[Toteutuneiden osaamispisteiden määrä yhteensä 2024]]/Taulukko1[[#This Row],[Toteutuneiden opiskelijavuosien määrä 2024]]</f>
        <v>68.815794003798146</v>
      </c>
      <c r="O125" s="5">
        <f>IFERROR(Taulukko1[[#This Row],[Toteutuneiden osaamispisteiden määrä perustutkinnot 2024]]/Taulukko1[[#This Row],[Toteutuneiden opiskelijavuosien määrä, perustutkinnot 2024]],"")</f>
        <v>67.033013070931929</v>
      </c>
      <c r="P125" s="5">
        <f>IFERROR(Taulukko1[[#This Row],[Toteutuneiden osaamispisteiden määrä ammatti- ja erikoisammattitutkinnot 2024]]/Taulukko1[[#This Row],[Toteutuneiden opiskelijavuosien määrä, ammatti- ja erikoisammattitutkinnot 2024]],"")</f>
        <v>104.37587895978803</v>
      </c>
    </row>
    <row r="126" spans="1:16" x14ac:dyDescent="0.25">
      <c r="A126" s="1" t="s">
        <v>288</v>
      </c>
      <c r="B126" s="2" t="s">
        <v>289</v>
      </c>
      <c r="C126" s="2" t="s">
        <v>179</v>
      </c>
      <c r="D126" s="2" t="s">
        <v>19</v>
      </c>
      <c r="E126" s="2" t="s">
        <v>20</v>
      </c>
      <c r="F126" s="4">
        <v>90</v>
      </c>
      <c r="G126" s="5">
        <v>86.430821903700163</v>
      </c>
      <c r="H126" s="5">
        <v>78.940410947400153</v>
      </c>
      <c r="I126" s="5">
        <v>7.4904109563000141</v>
      </c>
      <c r="J126" s="7">
        <f>IFERROR(Taulukko1[[#This Row],[Toteutuneiden opiskelijavuosien määrä 2024]]/Taulukko1[[#This Row],[Tavoitteellisten opiskelijavuosien määrä 2024]],"")</f>
        <v>0.96034246559666847</v>
      </c>
      <c r="K126" s="4">
        <v>10583</v>
      </c>
      <c r="L126" s="4">
        <v>9428</v>
      </c>
      <c r="M126" s="4">
        <v>1155</v>
      </c>
      <c r="N126" s="5">
        <f>Taulukko1[[#This Row],[Toteutuneiden osaamispisteiden määrä yhteensä 2024]]/Taulukko1[[#This Row],[Toteutuneiden opiskelijavuosien määrä 2024]]</f>
        <v>122.44474560002922</v>
      </c>
      <c r="O126" s="5">
        <f>IFERROR(Taulukko1[[#This Row],[Toteutuneiden osaamispisteiden määrä perustutkinnot 2024]]/Taulukko1[[#This Row],[Toteutuneiden opiskelijavuosien määrä, perustutkinnot 2024]],"")</f>
        <v>119.43185862412216</v>
      </c>
      <c r="P126" s="5">
        <f>IFERROR(Taulukko1[[#This Row],[Toteutuneiden osaamispisteiden määrä ammatti- ja erikoisammattitutkinnot 2024]]/Taulukko1[[#This Row],[Toteutuneiden opiskelijavuosien määrä, ammatti- ja erikoisammattitutkinnot 2024]],"")</f>
        <v>154.19714709091573</v>
      </c>
    </row>
    <row r="127" spans="1:16" x14ac:dyDescent="0.25">
      <c r="A127" s="1" t="s">
        <v>290</v>
      </c>
      <c r="B127" s="2" t="s">
        <v>291</v>
      </c>
      <c r="C127" s="2" t="s">
        <v>179</v>
      </c>
      <c r="D127" s="2" t="s">
        <v>19</v>
      </c>
      <c r="E127" s="2" t="s">
        <v>20</v>
      </c>
      <c r="F127" s="4">
        <v>257</v>
      </c>
      <c r="G127" s="5">
        <v>259.27257529109983</v>
      </c>
      <c r="H127" s="5">
        <v>212.5205479073</v>
      </c>
      <c r="I127" s="5">
        <v>41.665479438999824</v>
      </c>
      <c r="J127" s="7">
        <f>IFERROR(Taulukko1[[#This Row],[Toteutuneiden opiskelijavuosien määrä 2024]]/Taulukko1[[#This Row],[Tavoitteellisten opiskelijavuosien määrä 2024]],"")</f>
        <v>1.0088427054128397</v>
      </c>
      <c r="K127" s="4">
        <v>16521</v>
      </c>
      <c r="L127" s="4">
        <v>12416</v>
      </c>
      <c r="M127" s="4">
        <v>4105</v>
      </c>
      <c r="N127" s="5">
        <f>Taulukko1[[#This Row],[Toteutuneiden osaamispisteiden määrä yhteensä 2024]]/Taulukko1[[#This Row],[Toteutuneiden opiskelijavuosien määrä 2024]]</f>
        <v>63.720584336584572</v>
      </c>
      <c r="O127" s="5">
        <f>IFERROR(Taulukko1[[#This Row],[Toteutuneiden osaamispisteiden määrä perustutkinnot 2024]]/Taulukko1[[#This Row],[Toteutuneiden opiskelijavuosien määrä, perustutkinnot 2024]],"")</f>
        <v>58.422586061728836</v>
      </c>
      <c r="P127" s="5">
        <f>IFERROR(Taulukko1[[#This Row],[Toteutuneiden osaamispisteiden määrä ammatti- ja erikoisammattitutkinnot 2024]]/Taulukko1[[#This Row],[Toteutuneiden opiskelijavuosien määrä, ammatti- ja erikoisammattitutkinnot 2024]],"")</f>
        <v>98.522807256062151</v>
      </c>
    </row>
    <row r="128" spans="1:16" x14ac:dyDescent="0.25">
      <c r="A128" s="1" t="s">
        <v>292</v>
      </c>
      <c r="B128" s="2" t="s">
        <v>293</v>
      </c>
      <c r="C128" s="2" t="s">
        <v>179</v>
      </c>
      <c r="D128" s="2" t="s">
        <v>19</v>
      </c>
      <c r="E128" s="2" t="s">
        <v>20</v>
      </c>
      <c r="F128" s="4">
        <v>28</v>
      </c>
      <c r="G128" s="5">
        <v>14.378082187800029</v>
      </c>
      <c r="H128" s="5">
        <v>0</v>
      </c>
      <c r="I128" s="5">
        <v>14.378082187800029</v>
      </c>
      <c r="J128" s="7">
        <f>IFERROR(Taulukko1[[#This Row],[Toteutuneiden opiskelijavuosien määrä 2024]]/Taulukko1[[#This Row],[Tavoitteellisten opiskelijavuosien määrä 2024]],"")</f>
        <v>0.51350293527857249</v>
      </c>
      <c r="K128" s="4">
        <v>2750</v>
      </c>
      <c r="L128" s="4">
        <v>0</v>
      </c>
      <c r="M128" s="4">
        <v>2750</v>
      </c>
      <c r="N128" s="5">
        <f>Taulukko1[[#This Row],[Toteutuneiden osaamispisteiden määrä yhteensä 2024]]/Taulukko1[[#This Row],[Toteutuneiden opiskelijavuosien määrä 2024]]</f>
        <v>191.26333846758834</v>
      </c>
      <c r="O128" s="5" t="str">
        <f>IFERROR(Taulukko1[[#This Row],[Toteutuneiden osaamispisteiden määrä perustutkinnot 2024]]/Taulukko1[[#This Row],[Toteutuneiden opiskelijavuosien määrä, perustutkinnot 2024]],"")</f>
        <v/>
      </c>
      <c r="P128" s="5">
        <f>IFERROR(Taulukko1[[#This Row],[Toteutuneiden osaamispisteiden määrä ammatti- ja erikoisammattitutkinnot 2024]]/Taulukko1[[#This Row],[Toteutuneiden opiskelijavuosien määrä, ammatti- ja erikoisammattitutkinnot 2024]],"")</f>
        <v>191.26333846758834</v>
      </c>
    </row>
    <row r="129" spans="1:16" x14ac:dyDescent="0.25">
      <c r="A129" s="1" t="s">
        <v>294</v>
      </c>
      <c r="B129" s="2" t="s">
        <v>295</v>
      </c>
      <c r="C129" s="2" t="s">
        <v>18</v>
      </c>
      <c r="D129" s="2" t="s">
        <v>19</v>
      </c>
      <c r="E129" s="2" t="s">
        <v>20</v>
      </c>
      <c r="F129" s="4">
        <v>1328</v>
      </c>
      <c r="G129" s="5">
        <v>1424.6741366296983</v>
      </c>
      <c r="H129" s="5">
        <v>914.26457512440652</v>
      </c>
      <c r="I129" s="5">
        <v>510.40956150529172</v>
      </c>
      <c r="J129" s="7">
        <f>IFERROR(Taulukko1[[#This Row],[Toteutuneiden opiskelijavuosien määrä 2024]]/Taulukko1[[#This Row],[Tavoitteellisten opiskelijavuosien määrä 2024]],"")</f>
        <v>1.0727967896307968</v>
      </c>
      <c r="K129" s="4">
        <v>153730</v>
      </c>
      <c r="L129" s="4">
        <v>84750</v>
      </c>
      <c r="M129" s="4">
        <v>68980</v>
      </c>
      <c r="N129" s="5">
        <f>Taulukko1[[#This Row],[Toteutuneiden osaamispisteiden määrä yhteensä 2024]]/Taulukko1[[#This Row],[Toteutuneiden opiskelijavuosien määrä 2024]]</f>
        <v>107.90537712972994</v>
      </c>
      <c r="O129" s="5">
        <f>IFERROR(Taulukko1[[#This Row],[Toteutuneiden osaamispisteiden määrä perustutkinnot 2024]]/Taulukko1[[#This Row],[Toteutuneiden opiskelijavuosien määrä, perustutkinnot 2024]],"")</f>
        <v>92.697455753951559</v>
      </c>
      <c r="P129" s="5">
        <f>IFERROR(Taulukko1[[#This Row],[Toteutuneiden osaamispisteiden määrä ammatti- ja erikoisammattitutkinnot 2024]]/Taulukko1[[#This Row],[Toteutuneiden opiskelijavuosien määrä, ammatti- ja erikoisammattitutkinnot 2024]],"")</f>
        <v>135.14637107613206</v>
      </c>
    </row>
    <row r="130" spans="1:16" x14ac:dyDescent="0.25">
      <c r="A130" s="1" t="s">
        <v>296</v>
      </c>
      <c r="B130" s="2" t="s">
        <v>297</v>
      </c>
      <c r="C130" s="2" t="s">
        <v>58</v>
      </c>
      <c r="D130" s="2" t="s">
        <v>71</v>
      </c>
      <c r="E130" s="2" t="s">
        <v>37</v>
      </c>
      <c r="F130" s="4">
        <v>2582</v>
      </c>
      <c r="G130" s="5">
        <v>2575.2360268939137</v>
      </c>
      <c r="H130" s="5">
        <v>2136.5476708377205</v>
      </c>
      <c r="I130" s="5">
        <v>336.65821909149281</v>
      </c>
      <c r="J130" s="7">
        <f>IFERROR(Taulukko1[[#This Row],[Toteutuneiden opiskelijavuosien määrä 2024]]/Taulukko1[[#This Row],[Tavoitteellisten opiskelijavuosien määrä 2024]],"")</f>
        <v>0.99738033574512541</v>
      </c>
      <c r="K130" s="4">
        <v>169271</v>
      </c>
      <c r="L130" s="4">
        <v>130816</v>
      </c>
      <c r="M130" s="4">
        <v>38455</v>
      </c>
      <c r="N130" s="5">
        <f>Taulukko1[[#This Row],[Toteutuneiden osaamispisteiden määrä yhteensä 2024]]/Taulukko1[[#This Row],[Toteutuneiden opiskelijavuosien määrä 2024]]</f>
        <v>65.730285780509192</v>
      </c>
      <c r="O130" s="5">
        <f>IFERROR(Taulukko1[[#This Row],[Toteutuneiden osaamispisteiden määrä perustutkinnot 2024]]/Taulukko1[[#This Row],[Toteutuneiden opiskelijavuosien määrä, perustutkinnot 2024]],"")</f>
        <v>61.227746886035199</v>
      </c>
      <c r="P130" s="5">
        <f>IFERROR(Taulukko1[[#This Row],[Toteutuneiden osaamispisteiden määrä ammatti- ja erikoisammattitutkinnot 2024]]/Taulukko1[[#This Row],[Toteutuneiden opiskelijavuosien määrä, ammatti- ja erikoisammattitutkinnot 2024]],"")</f>
        <v>114.22563840495211</v>
      </c>
    </row>
    <row r="131" spans="1:16" x14ac:dyDescent="0.25">
      <c r="A131" s="1" t="s">
        <v>298</v>
      </c>
      <c r="B131" s="2" t="s">
        <v>299</v>
      </c>
      <c r="C131" s="2" t="s">
        <v>23</v>
      </c>
      <c r="D131" s="2" t="s">
        <v>42</v>
      </c>
      <c r="E131" s="2" t="s">
        <v>20</v>
      </c>
      <c r="F131" s="4">
        <v>1055</v>
      </c>
      <c r="G131" s="5">
        <v>1101.4597258926858</v>
      </c>
      <c r="H131" s="5">
        <v>970.51095879838681</v>
      </c>
      <c r="I131" s="5">
        <v>87.43534243999909</v>
      </c>
      <c r="J131" s="7">
        <f>IFERROR(Taulukko1[[#This Row],[Toteutuneiden opiskelijavuosien määrä 2024]]/Taulukko1[[#This Row],[Tavoitteellisten opiskelijavuosien määrä 2024]],"")</f>
        <v>1.0440376548745838</v>
      </c>
      <c r="K131" s="4">
        <v>76256</v>
      </c>
      <c r="L131" s="4">
        <v>66041</v>
      </c>
      <c r="M131" s="4">
        <v>10215</v>
      </c>
      <c r="N131" s="5">
        <f>Taulukko1[[#This Row],[Toteutuneiden osaamispisteiden määrä yhteensä 2024]]/Taulukko1[[#This Row],[Toteutuneiden opiskelijavuosien määrä 2024]]</f>
        <v>69.231764182932594</v>
      </c>
      <c r="O131" s="5">
        <f>IFERROR(Taulukko1[[#This Row],[Toteutuneiden osaamispisteiden määrä perustutkinnot 2024]]/Taulukko1[[#This Row],[Toteutuneiden opiskelijavuosien määrä, perustutkinnot 2024]],"")</f>
        <v>68.047660256991804</v>
      </c>
      <c r="P131" s="5">
        <f>IFERROR(Taulukko1[[#This Row],[Toteutuneiden osaamispisteiden määrä ammatti- ja erikoisammattitutkinnot 2024]]/Taulukko1[[#This Row],[Toteutuneiden opiskelijavuosien määrä, ammatti- ja erikoisammattitutkinnot 2024]],"")</f>
        <v>116.8291873164431</v>
      </c>
    </row>
    <row r="132" spans="1:16" x14ac:dyDescent="0.25">
      <c r="A132" s="1" t="s">
        <v>300</v>
      </c>
      <c r="B132" s="2" t="s">
        <v>301</v>
      </c>
      <c r="C132" s="2" t="s">
        <v>66</v>
      </c>
      <c r="D132" s="2" t="s">
        <v>19</v>
      </c>
      <c r="E132" s="2" t="s">
        <v>20</v>
      </c>
      <c r="F132" s="4">
        <v>17</v>
      </c>
      <c r="G132" s="5">
        <v>9.2054794494000181</v>
      </c>
      <c r="H132" s="5">
        <v>0</v>
      </c>
      <c r="I132" s="5">
        <v>9.2054794494000181</v>
      </c>
      <c r="J132" s="7">
        <f>IFERROR(Taulukko1[[#This Row],[Toteutuneiden opiskelijavuosien määrä 2024]]/Taulukko1[[#This Row],[Tavoitteellisten opiskelijavuosien määrä 2024]],"")</f>
        <v>0.54149879114117749</v>
      </c>
      <c r="K132" s="4">
        <v>1330</v>
      </c>
      <c r="L132" s="4">
        <v>0</v>
      </c>
      <c r="M132" s="4">
        <v>1330</v>
      </c>
      <c r="N132" s="5">
        <f>Taulukko1[[#This Row],[Toteutuneiden osaamispisteiden määrä yhteensä 2024]]/Taulukko1[[#This Row],[Toteutuneiden opiskelijavuosien määrä 2024]]</f>
        <v>144.47916670833314</v>
      </c>
      <c r="O132" s="5" t="str">
        <f>IFERROR(Taulukko1[[#This Row],[Toteutuneiden osaamispisteiden määrä perustutkinnot 2024]]/Taulukko1[[#This Row],[Toteutuneiden opiskelijavuosien määrä, perustutkinnot 2024]],"")</f>
        <v/>
      </c>
      <c r="P132" s="5">
        <f>IFERROR(Taulukko1[[#This Row],[Toteutuneiden osaamispisteiden määrä ammatti- ja erikoisammattitutkinnot 2024]]/Taulukko1[[#This Row],[Toteutuneiden opiskelijavuosien määrä, ammatti- ja erikoisammattitutkinnot 2024]],"")</f>
        <v>144.47916670833314</v>
      </c>
    </row>
    <row r="133" spans="1:16" x14ac:dyDescent="0.25">
      <c r="A133" s="1" t="s">
        <v>302</v>
      </c>
      <c r="B133" s="2" t="s">
        <v>303</v>
      </c>
      <c r="C133" s="2" t="s">
        <v>18</v>
      </c>
      <c r="D133" s="2" t="s">
        <v>71</v>
      </c>
      <c r="E133" s="2" t="s">
        <v>20</v>
      </c>
      <c r="F133" s="4">
        <v>3713</v>
      </c>
      <c r="G133" s="5">
        <v>4162.6460265241649</v>
      </c>
      <c r="H133" s="5">
        <v>3186.2186294912613</v>
      </c>
      <c r="I133" s="5">
        <v>804.02739704870385</v>
      </c>
      <c r="J133" s="7">
        <f>IFERROR(Taulukko1[[#This Row],[Toteutuneiden opiskelijavuosien määrä 2024]]/Taulukko1[[#This Row],[Tavoitteellisten opiskelijavuosien määrä 2024]],"")</f>
        <v>1.1211004649943885</v>
      </c>
      <c r="K133" s="4">
        <v>313497</v>
      </c>
      <c r="L133" s="4">
        <v>209947</v>
      </c>
      <c r="M133" s="4">
        <v>103550</v>
      </c>
      <c r="N133" s="5">
        <f>Taulukko1[[#This Row],[Toteutuneiden osaamispisteiden määrä yhteensä 2024]]/Taulukko1[[#This Row],[Toteutuneiden opiskelijavuosien määrä 2024]]</f>
        <v>75.311952542304425</v>
      </c>
      <c r="O133" s="5">
        <f>IFERROR(Taulukko1[[#This Row],[Toteutuneiden osaamispisteiden määrä perustutkinnot 2024]]/Taulukko1[[#This Row],[Toteutuneiden opiskelijavuosien määrä, perustutkinnot 2024]],"")</f>
        <v>65.892214067407522</v>
      </c>
      <c r="P133" s="5">
        <f>IFERROR(Taulukko1[[#This Row],[Toteutuneiden osaamispisteiden määrä ammatti- ja erikoisammattitutkinnot 2024]]/Taulukko1[[#This Row],[Toteutuneiden opiskelijavuosien määrä, ammatti- ja erikoisammattitutkinnot 2024]],"")</f>
        <v>128.78914372830442</v>
      </c>
    </row>
    <row r="134" spans="1:16" x14ac:dyDescent="0.25">
      <c r="A134" s="1" t="s">
        <v>304</v>
      </c>
      <c r="B134" s="2" t="s">
        <v>305</v>
      </c>
      <c r="C134" s="2" t="s">
        <v>23</v>
      </c>
      <c r="D134" s="2" t="s">
        <v>19</v>
      </c>
      <c r="E134" s="2" t="s">
        <v>20</v>
      </c>
      <c r="F134" s="4">
        <v>195</v>
      </c>
      <c r="G134" s="5">
        <v>198.46986297269984</v>
      </c>
      <c r="H134" s="5">
        <v>135.22465751159999</v>
      </c>
      <c r="I134" s="5">
        <v>63.245205461099872</v>
      </c>
      <c r="J134" s="7">
        <f>IFERROR(Taulukko1[[#This Row],[Toteutuneiden opiskelijavuosien määrä 2024]]/Taulukko1[[#This Row],[Tavoitteellisten opiskelijavuosien määrä 2024]],"")</f>
        <v>1.0177941690907684</v>
      </c>
      <c r="K134" s="4">
        <v>21784</v>
      </c>
      <c r="L134" s="4">
        <v>14974</v>
      </c>
      <c r="M134" s="4">
        <v>6810</v>
      </c>
      <c r="N134" s="5">
        <f>Taulukko1[[#This Row],[Toteutuneiden osaamispisteiden määrä yhteensä 2024]]/Taulukko1[[#This Row],[Toteutuneiden opiskelijavuosien määrä 2024]]</f>
        <v>109.75973718990504</v>
      </c>
      <c r="O134" s="5">
        <f>IFERROR(Taulukko1[[#This Row],[Toteutuneiden osaamispisteiden määrä perustutkinnot 2024]]/Taulukko1[[#This Row],[Toteutuneiden opiskelijavuosien määrä, perustutkinnot 2024]],"")</f>
        <v>110.73424237525234</v>
      </c>
      <c r="P134" s="5">
        <f>IFERROR(Taulukko1[[#This Row],[Toteutuneiden osaamispisteiden määrä ammatti- ja erikoisammattitutkinnot 2024]]/Taulukko1[[#This Row],[Toteutuneiden opiskelijavuosien määrä, ammatti- ja erikoisammattitutkinnot 2024]],"")</f>
        <v>107.67614636319928</v>
      </c>
    </row>
    <row r="135" spans="1:16" x14ac:dyDescent="0.25">
      <c r="A135" s="1" t="s">
        <v>306</v>
      </c>
      <c r="B135" s="2" t="s">
        <v>307</v>
      </c>
      <c r="C135" s="2" t="s">
        <v>160</v>
      </c>
      <c r="D135" s="2" t="s">
        <v>42</v>
      </c>
      <c r="E135" s="2" t="s">
        <v>20</v>
      </c>
      <c r="F135" s="4">
        <v>1582</v>
      </c>
      <c r="G135" s="5">
        <v>1663.0334243471116</v>
      </c>
      <c r="H135" s="5">
        <v>1097.0619176309206</v>
      </c>
      <c r="I135" s="5">
        <v>473.81150673079105</v>
      </c>
      <c r="J135" s="7">
        <f>IFERROR(Taulukko1[[#This Row],[Toteutuneiden opiskelijavuosien määrä 2024]]/Taulukko1[[#This Row],[Tavoitteellisten opiskelijavuosien määrä 2024]],"")</f>
        <v>1.0512221392838885</v>
      </c>
      <c r="K135" s="4">
        <v>126067</v>
      </c>
      <c r="L135" s="4">
        <v>80177</v>
      </c>
      <c r="M135" s="4">
        <v>45890</v>
      </c>
      <c r="N135" s="5">
        <f>Taulukko1[[#This Row],[Toteutuneiden osaamispisteiden määrä yhteensä 2024]]/Taulukko1[[#This Row],[Toteutuneiden opiskelijavuosien määrä 2024]]</f>
        <v>75.805451745200187</v>
      </c>
      <c r="O135" s="5">
        <f>IFERROR(Taulukko1[[#This Row],[Toteutuneiden osaamispisteiden määrä perustutkinnot 2024]]/Taulukko1[[#This Row],[Toteutuneiden opiskelijavuosien määrä, perustutkinnot 2024]],"")</f>
        <v>73.083386371792344</v>
      </c>
      <c r="P135" s="5">
        <f>IFERROR(Taulukko1[[#This Row],[Toteutuneiden osaamispisteiden määrä ammatti- ja erikoisammattitutkinnot 2024]]/Taulukko1[[#This Row],[Toteutuneiden opiskelijavuosien määrä, ammatti- ja erikoisammattitutkinnot 2024]],"")</f>
        <v>96.852860996627626</v>
      </c>
    </row>
    <row r="136" spans="1:16" x14ac:dyDescent="0.25">
      <c r="A136" s="1" t="s">
        <v>308</v>
      </c>
      <c r="B136" s="2" t="s">
        <v>309</v>
      </c>
      <c r="C136" s="2" t="s">
        <v>98</v>
      </c>
      <c r="D136" s="2" t="s">
        <v>42</v>
      </c>
      <c r="E136" s="2" t="s">
        <v>20</v>
      </c>
      <c r="F136" s="4">
        <v>1653</v>
      </c>
      <c r="G136" s="5">
        <v>1657.8323284599219</v>
      </c>
      <c r="H136" s="5">
        <v>1366.3695887825284</v>
      </c>
      <c r="I136" s="5">
        <v>267.59424653029362</v>
      </c>
      <c r="J136" s="7">
        <f>IFERROR(Taulukko1[[#This Row],[Toteutuneiden opiskelijavuosien määrä 2024]]/Taulukko1[[#This Row],[Tavoitteellisten opiskelijavuosien määrä 2024]],"")</f>
        <v>1.0029233686992873</v>
      </c>
      <c r="K136" s="4">
        <v>108965.5</v>
      </c>
      <c r="L136" s="4">
        <v>84200.5</v>
      </c>
      <c r="M136" s="4">
        <v>24765</v>
      </c>
      <c r="N136" s="5">
        <f>Taulukko1[[#This Row],[Toteutuneiden osaamispisteiden määrä yhteensä 2024]]/Taulukko1[[#This Row],[Toteutuneiden opiskelijavuosien määrä 2024]]</f>
        <v>65.727696419833833</v>
      </c>
      <c r="O136" s="5">
        <f>IFERROR(Taulukko1[[#This Row],[Toteutuneiden osaamispisteiden määrä perustutkinnot 2024]]/Taulukko1[[#This Row],[Toteutuneiden opiskelijavuosien määrä, perustutkinnot 2024]],"")</f>
        <v>61.623517305464098</v>
      </c>
      <c r="P136" s="5">
        <f>IFERROR(Taulukko1[[#This Row],[Toteutuneiden osaamispisteiden määrä ammatti- ja erikoisammattitutkinnot 2024]]/Taulukko1[[#This Row],[Toteutuneiden opiskelijavuosien määrä, ammatti- ja erikoisammattitutkinnot 2024]],"")</f>
        <v>92.546832830340477</v>
      </c>
    </row>
    <row r="137" spans="1:16" x14ac:dyDescent="0.25">
      <c r="A137" s="1" t="s">
        <v>310</v>
      </c>
      <c r="B137" s="2">
        <f>SUBTOTAL(103,Taulukko1[Koulutuksen järjestäjä])</f>
        <v>134</v>
      </c>
      <c r="C137" s="2"/>
      <c r="D137" s="2"/>
      <c r="E137" s="2"/>
      <c r="F137" s="4">
        <f>SUBTOTAL(109,Taulukko1[Tavoitteellisten opiskelijavuosien määrä 2024])</f>
        <v>179381</v>
      </c>
      <c r="G137" s="5">
        <f>SUBTOTAL(109,Taulukko1[Toteutuneiden opiskelijavuosien määrä 2024])</f>
        <v>187281.15191113306</v>
      </c>
      <c r="H137" s="5">
        <f>SUBTOTAL(109,Taulukko1[Toteutuneiden opiskelijavuosien määrä, perustutkinnot 2024])</f>
        <v>140984.67800348453</v>
      </c>
      <c r="I137" s="5">
        <f>SUBTOTAL(109,Taulukko1[Toteutuneiden opiskelijavuosien määrä, ammatti- ja erikoisammattitutkinnot 2024])</f>
        <v>37646.813634901795</v>
      </c>
      <c r="J137" s="8">
        <f>Taulukko1[[#Totals],[Toteutuneiden opiskelijavuosien määrä 2024]]/Taulukko1[[#Totals],[Tavoitteellisten opiskelijavuosien määrä 2024]]</f>
        <v>1.0440411855833842</v>
      </c>
      <c r="K137" s="4">
        <f>SUBTOTAL(109,Taulukko1[Toteutuneiden osaamispisteiden määrä yhteensä 2024])</f>
        <v>13785286</v>
      </c>
      <c r="L137" s="4">
        <f>SUBTOTAL(109,Taulukko1[Toteutuneiden osaamispisteiden määrä perustutkinnot 2024])</f>
        <v>9343406</v>
      </c>
      <c r="M137" s="4">
        <f>SUBTOTAL(109,Taulukko1[Toteutuneiden osaamispisteiden määrä ammatti- ja erikoisammattitutkinnot 2024])</f>
        <v>4441880</v>
      </c>
      <c r="N137" s="5">
        <f>Taulukko1[[#Totals],[Toteutuneiden osaamispisteiden määrä yhteensä 2024]]/Taulukko1[[#Totals],[Toteutuneiden opiskelijavuosien määrä 2024]]</f>
        <v>73.60743918609208</v>
      </c>
      <c r="O137" s="5">
        <f>Taulukko1[[#Totals],[Toteutuneiden osaamispisteiden määrä perustutkinnot 2024]]/Taulukko1[[#Totals],[Toteutuneiden opiskelijavuosien määrä, perustutkinnot 2024]]</f>
        <v>66.272492389343697</v>
      </c>
      <c r="P137" s="5">
        <f>Taulukko1[[#Totals],[Toteutuneiden osaamispisteiden määrä ammatti- ja erikoisammattitutkinnot 2024]]/Taulukko1[[#Totals],[Toteutuneiden opiskelijavuosien määrä, ammatti- ja erikoisammattitutkinnot 2024]]</f>
        <v>117.98820593629203</v>
      </c>
    </row>
    <row r="139" spans="1:16" x14ac:dyDescent="0.25">
      <c r="A139" t="s">
        <v>311</v>
      </c>
      <c r="L139" s="9"/>
      <c r="M139" s="9"/>
    </row>
    <row r="140" spans="1:16" x14ac:dyDescent="0.25">
      <c r="A140" t="s">
        <v>312</v>
      </c>
      <c r="G140" s="10"/>
      <c r="M140" s="9"/>
    </row>
    <row r="141" spans="1:16" x14ac:dyDescent="0.25">
      <c r="A141" t="s">
        <v>313</v>
      </c>
      <c r="G141" s="10"/>
    </row>
    <row r="142" spans="1:16" x14ac:dyDescent="0.25">
      <c r="A142" t="s">
        <v>314</v>
      </c>
    </row>
  </sheetData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CBE5-B610-4E4A-BCBC-9EB8262FA950}">
  <dimension ref="A1:AC149"/>
  <sheetViews>
    <sheetView showGridLines="0" workbookViewId="0">
      <pane xSplit="2" ySplit="3" topLeftCell="M29" activePane="bottomRight" state="frozen"/>
      <selection pane="topRight" activeCell="C1" sqref="C1"/>
      <selection pane="bottomLeft" activeCell="A4" sqref="A4"/>
      <selection pane="bottomRight" activeCell="A41" sqref="A41:XFD41"/>
    </sheetView>
  </sheetViews>
  <sheetFormatPr defaultColWidth="19.7109375" defaultRowHeight="15" x14ac:dyDescent="0.25"/>
  <cols>
    <col min="1" max="1" width="11.7109375" customWidth="1"/>
    <col min="2" max="2" width="49.140625" customWidth="1"/>
    <col min="3" max="12" width="14.28515625" hidden="1" customWidth="1"/>
    <col min="13" max="15" width="14.28515625" customWidth="1"/>
    <col min="16" max="25" width="14.28515625" hidden="1" customWidth="1"/>
    <col min="26" max="28" width="14.28515625" customWidth="1"/>
    <col min="29" max="29" width="14.28515625" hidden="1" customWidth="1"/>
  </cols>
  <sheetData>
    <row r="1" spans="1:29" ht="15" customHeight="1" x14ac:dyDescent="0.25">
      <c r="A1" s="57" t="s">
        <v>315</v>
      </c>
      <c r="B1" s="57"/>
      <c r="C1" s="36" t="s">
        <v>316</v>
      </c>
      <c r="D1" s="34"/>
      <c r="E1" s="34"/>
      <c r="F1" s="34"/>
      <c r="G1" s="34"/>
      <c r="H1" s="34"/>
      <c r="I1" s="34"/>
      <c r="J1" s="34"/>
      <c r="K1" s="34"/>
      <c r="L1" s="34"/>
      <c r="M1" s="57" t="s">
        <v>317</v>
      </c>
      <c r="N1" s="57"/>
      <c r="O1" s="33"/>
      <c r="P1" s="35"/>
      <c r="Q1" s="34"/>
      <c r="R1" s="34"/>
      <c r="S1" s="34"/>
      <c r="T1" s="34"/>
      <c r="U1" s="34"/>
      <c r="V1" s="34"/>
      <c r="W1" s="34"/>
      <c r="X1" s="34"/>
      <c r="Y1" s="34"/>
      <c r="Z1" s="57" t="s">
        <v>318</v>
      </c>
      <c r="AA1" s="57"/>
      <c r="AB1" s="33"/>
      <c r="AC1" s="32"/>
    </row>
    <row r="2" spans="1:29" ht="20.25" customHeight="1" x14ac:dyDescent="0.25">
      <c r="A2" s="58"/>
      <c r="B2" s="58"/>
      <c r="C2" s="58" t="s">
        <v>319</v>
      </c>
      <c r="D2" s="58"/>
      <c r="E2" s="58"/>
      <c r="F2" s="58"/>
      <c r="G2" s="58"/>
      <c r="H2" s="58"/>
      <c r="I2" s="58"/>
      <c r="J2" s="58"/>
      <c r="K2" s="58"/>
      <c r="L2" s="58"/>
      <c r="M2" s="27"/>
      <c r="N2" s="27"/>
      <c r="O2" s="55" t="s">
        <v>320</v>
      </c>
      <c r="P2" s="59" t="s">
        <v>321</v>
      </c>
      <c r="Q2" s="58"/>
      <c r="R2" s="58"/>
      <c r="S2" s="58"/>
      <c r="T2" s="58"/>
      <c r="U2" s="58"/>
      <c r="V2" s="58"/>
      <c r="W2" s="58"/>
      <c r="X2" s="58"/>
      <c r="Y2" s="58"/>
      <c r="Z2" s="27"/>
      <c r="AA2" s="27"/>
      <c r="AB2" s="55" t="s">
        <v>322</v>
      </c>
      <c r="AC2" s="56" t="s">
        <v>323</v>
      </c>
    </row>
    <row r="3" spans="1:29" ht="48" x14ac:dyDescent="0.25">
      <c r="A3" s="31" t="s">
        <v>0</v>
      </c>
      <c r="B3" s="30" t="s">
        <v>1</v>
      </c>
      <c r="C3" s="28" t="s">
        <v>324</v>
      </c>
      <c r="D3" s="28" t="s">
        <v>325</v>
      </c>
      <c r="E3" s="28" t="s">
        <v>326</v>
      </c>
      <c r="F3" s="28" t="s">
        <v>327</v>
      </c>
      <c r="G3" s="28" t="s">
        <v>328</v>
      </c>
      <c r="H3" s="28" t="s">
        <v>329</v>
      </c>
      <c r="I3" s="28" t="s">
        <v>330</v>
      </c>
      <c r="J3" s="28" t="s">
        <v>331</v>
      </c>
      <c r="K3" s="28" t="s">
        <v>332</v>
      </c>
      <c r="L3" s="28" t="s">
        <v>333</v>
      </c>
      <c r="M3" s="27" t="s">
        <v>334</v>
      </c>
      <c r="N3" s="27" t="s">
        <v>335</v>
      </c>
      <c r="O3" s="55"/>
      <c r="P3" s="29" t="s">
        <v>324</v>
      </c>
      <c r="Q3" s="28" t="s">
        <v>325</v>
      </c>
      <c r="R3" s="28" t="s">
        <v>326</v>
      </c>
      <c r="S3" s="28" t="s">
        <v>327</v>
      </c>
      <c r="T3" s="28" t="s">
        <v>328</v>
      </c>
      <c r="U3" s="28" t="s">
        <v>329</v>
      </c>
      <c r="V3" s="28" t="s">
        <v>330</v>
      </c>
      <c r="W3" s="28" t="s">
        <v>331</v>
      </c>
      <c r="X3" s="28" t="s">
        <v>332</v>
      </c>
      <c r="Y3" s="28" t="s">
        <v>333</v>
      </c>
      <c r="Z3" s="27" t="s">
        <v>336</v>
      </c>
      <c r="AA3" s="27" t="s">
        <v>335</v>
      </c>
      <c r="AB3" s="55"/>
      <c r="AC3" s="56"/>
    </row>
    <row r="4" spans="1:29" ht="15" customHeight="1" x14ac:dyDescent="0.25">
      <c r="A4" s="24" t="s">
        <v>16</v>
      </c>
      <c r="B4" s="23" t="s">
        <v>17</v>
      </c>
      <c r="C4" s="20">
        <v>2190</v>
      </c>
      <c r="D4" s="20">
        <v>48</v>
      </c>
      <c r="E4" s="20">
        <v>60</v>
      </c>
      <c r="F4" s="20">
        <v>51</v>
      </c>
      <c r="G4" s="20">
        <v>24</v>
      </c>
      <c r="H4" s="20">
        <v>15</v>
      </c>
      <c r="I4" s="20" t="s">
        <v>337</v>
      </c>
      <c r="J4" s="21"/>
      <c r="K4" s="20">
        <v>45748</v>
      </c>
      <c r="L4" s="20">
        <v>687</v>
      </c>
      <c r="M4" s="19">
        <f t="shared" ref="M4:M35" si="0">(IF(C4="1-4",3,C4)+IF(D4="1-4",3,D4))/IF(O4="1-4",3,O4)</f>
        <v>0.728515625</v>
      </c>
      <c r="N4" s="19">
        <f t="shared" ref="N4:N35" si="1">IF(L4="1-4",3,L4)/IF(O4="1-4",3,O4)</f>
        <v>0.2236328125</v>
      </c>
      <c r="O4" s="18">
        <v>3072</v>
      </c>
      <c r="P4" s="22">
        <v>87</v>
      </c>
      <c r="Q4" s="20">
        <v>84</v>
      </c>
      <c r="R4" s="20">
        <v>27</v>
      </c>
      <c r="S4" s="20">
        <v>87</v>
      </c>
      <c r="T4" s="20">
        <v>627</v>
      </c>
      <c r="U4" s="20">
        <v>12</v>
      </c>
      <c r="V4" s="21"/>
      <c r="W4" s="21"/>
      <c r="X4" s="21"/>
      <c r="Y4" s="20">
        <v>510</v>
      </c>
      <c r="Z4" s="19">
        <f t="shared" ref="Z4:Z35" si="2">IFERROR(IF(T4="1-4",3,T4)/IF(AB4="1-4",3,AB4),"")</f>
        <v>0.43632567849686849</v>
      </c>
      <c r="AA4" s="19">
        <f t="shared" ref="AA4:AA35" si="3">IFERROR(IF(Y4="1-4",3,Y4)/IF(AB4="1-4",3,AB4),"")</f>
        <v>0.35490605427974947</v>
      </c>
      <c r="AB4" s="18">
        <v>1437</v>
      </c>
      <c r="AC4" s="17">
        <v>4482</v>
      </c>
    </row>
    <row r="5" spans="1:29" ht="15" customHeight="1" x14ac:dyDescent="0.25">
      <c r="A5" s="24" t="s">
        <v>21</v>
      </c>
      <c r="B5" s="23" t="s">
        <v>22</v>
      </c>
      <c r="C5" s="20">
        <v>153</v>
      </c>
      <c r="D5" s="20">
        <v>6</v>
      </c>
      <c r="E5" s="20">
        <v>6</v>
      </c>
      <c r="F5" s="20">
        <v>6</v>
      </c>
      <c r="G5" s="20" t="s">
        <v>337</v>
      </c>
      <c r="H5" s="20" t="s">
        <v>337</v>
      </c>
      <c r="I5" s="21"/>
      <c r="J5" s="21"/>
      <c r="K5" s="21"/>
      <c r="L5" s="20">
        <v>42</v>
      </c>
      <c r="M5" s="19">
        <f t="shared" si="0"/>
        <v>0.74647887323943662</v>
      </c>
      <c r="N5" s="19">
        <f t="shared" si="1"/>
        <v>0.19718309859154928</v>
      </c>
      <c r="O5" s="18">
        <v>213</v>
      </c>
      <c r="P5" s="22">
        <v>27</v>
      </c>
      <c r="Q5" s="20">
        <v>9</v>
      </c>
      <c r="R5" s="20" t="s">
        <v>337</v>
      </c>
      <c r="S5" s="20" t="s">
        <v>337</v>
      </c>
      <c r="T5" s="20">
        <v>27</v>
      </c>
      <c r="U5" s="21"/>
      <c r="V5" s="21"/>
      <c r="W5" s="21"/>
      <c r="X5" s="21"/>
      <c r="Y5" s="20">
        <v>9</v>
      </c>
      <c r="Z5" s="19">
        <f t="shared" si="2"/>
        <v>0.34615384615384615</v>
      </c>
      <c r="AA5" s="19">
        <f t="shared" si="3"/>
        <v>0.11538461538461539</v>
      </c>
      <c r="AB5" s="18">
        <v>78</v>
      </c>
      <c r="AC5" s="17">
        <v>267</v>
      </c>
    </row>
    <row r="6" spans="1:29" ht="15" customHeight="1" x14ac:dyDescent="0.25">
      <c r="A6" s="24" t="s">
        <v>24</v>
      </c>
      <c r="B6" s="23" t="s">
        <v>25</v>
      </c>
      <c r="C6" s="20">
        <v>12</v>
      </c>
      <c r="D6" s="21"/>
      <c r="E6" s="21"/>
      <c r="F6" s="21"/>
      <c r="G6" s="21"/>
      <c r="H6" s="21"/>
      <c r="I6" s="21"/>
      <c r="J6" s="21"/>
      <c r="K6" s="21"/>
      <c r="L6" s="20" t="s">
        <v>337</v>
      </c>
      <c r="M6" s="19">
        <f t="shared" si="0"/>
        <v>1</v>
      </c>
      <c r="N6" s="19">
        <f t="shared" si="1"/>
        <v>0.25</v>
      </c>
      <c r="O6" s="18">
        <v>12</v>
      </c>
      <c r="P6" s="26"/>
      <c r="Q6" s="21"/>
      <c r="R6" s="21"/>
      <c r="S6" s="21"/>
      <c r="T6" s="20" t="s">
        <v>337</v>
      </c>
      <c r="U6" s="21"/>
      <c r="V6" s="21"/>
      <c r="W6" s="21"/>
      <c r="X6" s="21"/>
      <c r="Y6" s="20" t="s">
        <v>337</v>
      </c>
      <c r="Z6" s="19">
        <f t="shared" si="2"/>
        <v>1</v>
      </c>
      <c r="AA6" s="19">
        <f t="shared" si="3"/>
        <v>1</v>
      </c>
      <c r="AB6" s="18" t="s">
        <v>337</v>
      </c>
      <c r="AC6" s="17">
        <v>18</v>
      </c>
    </row>
    <row r="7" spans="1:29" ht="15" customHeight="1" x14ac:dyDescent="0.25">
      <c r="A7" s="24" t="s">
        <v>26</v>
      </c>
      <c r="B7" s="23" t="s">
        <v>27</v>
      </c>
      <c r="C7" s="20">
        <v>234</v>
      </c>
      <c r="D7" s="20" t="s">
        <v>337</v>
      </c>
      <c r="E7" s="20">
        <v>78</v>
      </c>
      <c r="F7" s="20">
        <v>21</v>
      </c>
      <c r="G7" s="20" t="s">
        <v>337</v>
      </c>
      <c r="H7" s="20" t="s">
        <v>337</v>
      </c>
      <c r="I7" s="20" t="s">
        <v>337</v>
      </c>
      <c r="J7" s="20" t="s">
        <v>337</v>
      </c>
      <c r="K7" s="21"/>
      <c r="L7" s="20">
        <v>105</v>
      </c>
      <c r="M7" s="19">
        <f t="shared" si="0"/>
        <v>0.53020134228187921</v>
      </c>
      <c r="N7" s="19">
        <f t="shared" si="1"/>
        <v>0.2348993288590604</v>
      </c>
      <c r="O7" s="18">
        <v>447</v>
      </c>
      <c r="P7" s="22" t="s">
        <v>337</v>
      </c>
      <c r="Q7" s="20" t="s">
        <v>337</v>
      </c>
      <c r="R7" s="20" t="s">
        <v>337</v>
      </c>
      <c r="S7" s="20">
        <v>6</v>
      </c>
      <c r="T7" s="20">
        <v>60</v>
      </c>
      <c r="U7" s="20">
        <v>12</v>
      </c>
      <c r="V7" s="20" t="s">
        <v>337</v>
      </c>
      <c r="W7" s="20" t="s">
        <v>337</v>
      </c>
      <c r="X7" s="21"/>
      <c r="Y7" s="20">
        <v>24</v>
      </c>
      <c r="Z7" s="19">
        <f t="shared" si="2"/>
        <v>0.54054054054054057</v>
      </c>
      <c r="AA7" s="19">
        <f t="shared" si="3"/>
        <v>0.21621621621621623</v>
      </c>
      <c r="AB7" s="18">
        <v>111</v>
      </c>
      <c r="AC7" s="17">
        <v>558</v>
      </c>
    </row>
    <row r="8" spans="1:29" ht="15" customHeight="1" x14ac:dyDescent="0.25">
      <c r="A8" s="24" t="s">
        <v>28</v>
      </c>
      <c r="B8" s="23" t="s">
        <v>29</v>
      </c>
      <c r="C8" s="20">
        <v>213</v>
      </c>
      <c r="D8" s="20">
        <v>6</v>
      </c>
      <c r="E8" s="20">
        <v>36</v>
      </c>
      <c r="F8" s="20">
        <v>21</v>
      </c>
      <c r="G8" s="20" t="s">
        <v>337</v>
      </c>
      <c r="H8" s="20" t="s">
        <v>337</v>
      </c>
      <c r="I8" s="21"/>
      <c r="J8" s="20" t="s">
        <v>337</v>
      </c>
      <c r="K8" s="21"/>
      <c r="L8" s="20">
        <v>81</v>
      </c>
      <c r="M8" s="19">
        <f t="shared" si="0"/>
        <v>0.60833333333333328</v>
      </c>
      <c r="N8" s="19">
        <f t="shared" si="1"/>
        <v>0.22500000000000001</v>
      </c>
      <c r="O8" s="18">
        <v>360</v>
      </c>
      <c r="P8" s="26"/>
      <c r="Q8" s="21"/>
      <c r="R8" s="20" t="s">
        <v>337</v>
      </c>
      <c r="S8" s="20" t="s">
        <v>337</v>
      </c>
      <c r="T8" s="20">
        <v>6</v>
      </c>
      <c r="U8" s="20" t="s">
        <v>337</v>
      </c>
      <c r="V8" s="21"/>
      <c r="W8" s="21"/>
      <c r="X8" s="21"/>
      <c r="Y8" s="20">
        <v>6</v>
      </c>
      <c r="Z8" s="19">
        <f t="shared" si="2"/>
        <v>0.2857142857142857</v>
      </c>
      <c r="AA8" s="19">
        <f t="shared" si="3"/>
        <v>0.2857142857142857</v>
      </c>
      <c r="AB8" s="18">
        <v>21</v>
      </c>
      <c r="AC8" s="17">
        <v>381</v>
      </c>
    </row>
    <row r="9" spans="1:29" ht="15" customHeight="1" x14ac:dyDescent="0.25">
      <c r="A9" s="24" t="s">
        <v>30</v>
      </c>
      <c r="B9" s="23" t="s">
        <v>338</v>
      </c>
      <c r="C9" s="20">
        <v>120</v>
      </c>
      <c r="D9" s="21"/>
      <c r="E9" s="20">
        <v>18</v>
      </c>
      <c r="F9" s="20" t="s">
        <v>337</v>
      </c>
      <c r="G9" s="20" t="s">
        <v>337</v>
      </c>
      <c r="H9" s="21"/>
      <c r="I9" s="21"/>
      <c r="J9" s="21"/>
      <c r="K9" s="21"/>
      <c r="L9" s="20">
        <v>24</v>
      </c>
      <c r="M9" s="19">
        <f t="shared" si="0"/>
        <v>0.72727272727272729</v>
      </c>
      <c r="N9" s="19">
        <f t="shared" si="1"/>
        <v>0.14545454545454545</v>
      </c>
      <c r="O9" s="18">
        <v>165</v>
      </c>
      <c r="P9" s="26"/>
      <c r="Q9" s="21"/>
      <c r="R9" s="21"/>
      <c r="S9" s="21"/>
      <c r="T9" s="21"/>
      <c r="U9" s="21"/>
      <c r="V9" s="21"/>
      <c r="W9" s="21"/>
      <c r="X9" s="21"/>
      <c r="Y9" s="21"/>
      <c r="Z9" s="19" t="str">
        <f t="shared" si="2"/>
        <v/>
      </c>
      <c r="AA9" s="19" t="str">
        <f t="shared" si="3"/>
        <v/>
      </c>
      <c r="AB9" s="25"/>
      <c r="AC9" s="17">
        <v>165</v>
      </c>
    </row>
    <row r="10" spans="1:29" ht="15" customHeight="1" x14ac:dyDescent="0.25">
      <c r="A10" s="24" t="s">
        <v>32</v>
      </c>
      <c r="B10" s="23" t="s">
        <v>33</v>
      </c>
      <c r="C10" s="20">
        <v>576</v>
      </c>
      <c r="D10" s="20">
        <v>15</v>
      </c>
      <c r="E10" s="20">
        <v>81</v>
      </c>
      <c r="F10" s="20">
        <v>33</v>
      </c>
      <c r="G10" s="20">
        <v>12</v>
      </c>
      <c r="H10" s="20">
        <v>6</v>
      </c>
      <c r="I10" s="20" t="s">
        <v>337</v>
      </c>
      <c r="J10" s="21"/>
      <c r="K10" s="21"/>
      <c r="L10" s="20">
        <v>255</v>
      </c>
      <c r="M10" s="19">
        <f t="shared" si="0"/>
        <v>0.60429447852760731</v>
      </c>
      <c r="N10" s="19">
        <f t="shared" si="1"/>
        <v>0.2607361963190184</v>
      </c>
      <c r="O10" s="18">
        <v>978</v>
      </c>
      <c r="P10" s="22">
        <v>24</v>
      </c>
      <c r="Q10" s="20">
        <v>24</v>
      </c>
      <c r="R10" s="20">
        <v>9</v>
      </c>
      <c r="S10" s="20">
        <v>15</v>
      </c>
      <c r="T10" s="20">
        <v>345</v>
      </c>
      <c r="U10" s="20">
        <v>9</v>
      </c>
      <c r="V10" s="21"/>
      <c r="W10" s="21"/>
      <c r="X10" s="21"/>
      <c r="Y10" s="20">
        <v>96</v>
      </c>
      <c r="Z10" s="19">
        <f t="shared" si="2"/>
        <v>0.66091954022988508</v>
      </c>
      <c r="AA10" s="19">
        <f t="shared" si="3"/>
        <v>0.18390804597701149</v>
      </c>
      <c r="AB10" s="18">
        <v>522</v>
      </c>
      <c r="AC10" s="17">
        <v>1497</v>
      </c>
    </row>
    <row r="11" spans="1:29" ht="15" customHeight="1" x14ac:dyDescent="0.25">
      <c r="A11" s="24" t="s">
        <v>35</v>
      </c>
      <c r="B11" s="23" t="s">
        <v>36</v>
      </c>
      <c r="C11" s="20">
        <v>1536</v>
      </c>
      <c r="D11" s="20">
        <v>39</v>
      </c>
      <c r="E11" s="20">
        <v>117</v>
      </c>
      <c r="F11" s="20">
        <v>78</v>
      </c>
      <c r="G11" s="20">
        <v>18</v>
      </c>
      <c r="H11" s="20">
        <v>15</v>
      </c>
      <c r="I11" s="20" t="s">
        <v>337</v>
      </c>
      <c r="J11" s="20" t="s">
        <v>337</v>
      </c>
      <c r="K11" s="20" t="s">
        <v>337</v>
      </c>
      <c r="L11" s="20">
        <v>498</v>
      </c>
      <c r="M11" s="19">
        <f t="shared" si="0"/>
        <v>0.68448500651890487</v>
      </c>
      <c r="N11" s="19">
        <f t="shared" si="1"/>
        <v>0.21642764015645372</v>
      </c>
      <c r="O11" s="18">
        <v>2301</v>
      </c>
      <c r="P11" s="22">
        <v>60</v>
      </c>
      <c r="Q11" s="20">
        <v>54</v>
      </c>
      <c r="R11" s="20">
        <v>24</v>
      </c>
      <c r="S11" s="20">
        <v>36</v>
      </c>
      <c r="T11" s="20">
        <v>561</v>
      </c>
      <c r="U11" s="20">
        <v>6</v>
      </c>
      <c r="V11" s="21"/>
      <c r="W11" s="21"/>
      <c r="X11" s="20" t="s">
        <v>337</v>
      </c>
      <c r="Y11" s="20">
        <v>144</v>
      </c>
      <c r="Z11" s="19">
        <f t="shared" si="2"/>
        <v>0.6317567567567568</v>
      </c>
      <c r="AA11" s="19">
        <f t="shared" si="3"/>
        <v>0.16216216216216217</v>
      </c>
      <c r="AB11" s="18">
        <v>888</v>
      </c>
      <c r="AC11" s="17">
        <v>3162</v>
      </c>
    </row>
    <row r="12" spans="1:29" ht="15" customHeight="1" x14ac:dyDescent="0.25">
      <c r="A12" s="24" t="s">
        <v>38</v>
      </c>
      <c r="B12" s="23" t="s">
        <v>39</v>
      </c>
      <c r="C12" s="20">
        <v>9</v>
      </c>
      <c r="D12" s="21"/>
      <c r="E12" s="21"/>
      <c r="F12" s="21"/>
      <c r="G12" s="21"/>
      <c r="H12" s="21"/>
      <c r="I12" s="21"/>
      <c r="J12" s="21"/>
      <c r="K12" s="21"/>
      <c r="L12" s="20" t="s">
        <v>337</v>
      </c>
      <c r="M12" s="19">
        <f t="shared" si="0"/>
        <v>0.75</v>
      </c>
      <c r="N12" s="19">
        <f t="shared" si="1"/>
        <v>0.25</v>
      </c>
      <c r="O12" s="18">
        <v>12</v>
      </c>
      <c r="P12" s="26"/>
      <c r="Q12" s="21"/>
      <c r="R12" s="21"/>
      <c r="S12" s="21"/>
      <c r="T12" s="21"/>
      <c r="U12" s="21"/>
      <c r="V12" s="21"/>
      <c r="W12" s="21"/>
      <c r="X12" s="21"/>
      <c r="Y12" s="21"/>
      <c r="Z12" s="19" t="str">
        <f t="shared" si="2"/>
        <v/>
      </c>
      <c r="AA12" s="19" t="str">
        <f t="shared" si="3"/>
        <v/>
      </c>
      <c r="AB12" s="25"/>
      <c r="AC12" s="17">
        <v>12</v>
      </c>
    </row>
    <row r="13" spans="1:29" ht="15" customHeight="1" x14ac:dyDescent="0.25">
      <c r="A13" s="24" t="s">
        <v>40</v>
      </c>
      <c r="B13" s="23" t="s">
        <v>41</v>
      </c>
      <c r="C13" s="20">
        <v>2250</v>
      </c>
      <c r="D13" s="20">
        <v>75</v>
      </c>
      <c r="E13" s="20">
        <v>627</v>
      </c>
      <c r="F13" s="20">
        <v>252</v>
      </c>
      <c r="G13" s="20">
        <v>33</v>
      </c>
      <c r="H13" s="20">
        <v>30</v>
      </c>
      <c r="I13" s="20">
        <v>12</v>
      </c>
      <c r="J13" s="20" t="s">
        <v>337</v>
      </c>
      <c r="K13" s="20" t="s">
        <v>337</v>
      </c>
      <c r="L13" s="20">
        <v>1143</v>
      </c>
      <c r="M13" s="19">
        <f t="shared" si="0"/>
        <v>0.52756977535738603</v>
      </c>
      <c r="N13" s="19">
        <f t="shared" si="1"/>
        <v>0.25936010891763106</v>
      </c>
      <c r="O13" s="18">
        <v>4407</v>
      </c>
      <c r="P13" s="22">
        <v>84</v>
      </c>
      <c r="Q13" s="20">
        <v>87</v>
      </c>
      <c r="R13" s="20">
        <v>24</v>
      </c>
      <c r="S13" s="20">
        <v>42</v>
      </c>
      <c r="T13" s="20">
        <v>285</v>
      </c>
      <c r="U13" s="20">
        <v>36</v>
      </c>
      <c r="V13" s="21"/>
      <c r="W13" s="21"/>
      <c r="X13" s="21"/>
      <c r="Y13" s="20">
        <v>102</v>
      </c>
      <c r="Z13" s="19">
        <f t="shared" si="2"/>
        <v>0.42986425339366519</v>
      </c>
      <c r="AA13" s="19">
        <f t="shared" si="3"/>
        <v>0.15384615384615385</v>
      </c>
      <c r="AB13" s="18">
        <v>663</v>
      </c>
      <c r="AC13" s="17">
        <v>4914</v>
      </c>
    </row>
    <row r="14" spans="1:29" ht="15" customHeight="1" x14ac:dyDescent="0.25">
      <c r="A14" s="24" t="s">
        <v>43</v>
      </c>
      <c r="B14" s="23" t="s">
        <v>44</v>
      </c>
      <c r="C14" s="20">
        <v>1146</v>
      </c>
      <c r="D14" s="20">
        <v>24</v>
      </c>
      <c r="E14" s="20">
        <v>105</v>
      </c>
      <c r="F14" s="20">
        <v>84</v>
      </c>
      <c r="G14" s="20">
        <v>12</v>
      </c>
      <c r="H14" s="20">
        <v>6</v>
      </c>
      <c r="I14" s="20" t="s">
        <v>337</v>
      </c>
      <c r="J14" s="20" t="s">
        <v>337</v>
      </c>
      <c r="K14" s="21"/>
      <c r="L14" s="20">
        <v>288</v>
      </c>
      <c r="M14" s="19">
        <f t="shared" si="0"/>
        <v>0.70270270270270274</v>
      </c>
      <c r="N14" s="19">
        <f t="shared" si="1"/>
        <v>0.17297297297297298</v>
      </c>
      <c r="O14" s="18">
        <v>1665</v>
      </c>
      <c r="P14" s="22">
        <v>45</v>
      </c>
      <c r="Q14" s="20">
        <v>36</v>
      </c>
      <c r="R14" s="20">
        <v>15</v>
      </c>
      <c r="S14" s="20">
        <v>24</v>
      </c>
      <c r="T14" s="20">
        <v>312</v>
      </c>
      <c r="U14" s="20">
        <v>6</v>
      </c>
      <c r="V14" s="20" t="s">
        <v>337</v>
      </c>
      <c r="W14" s="21"/>
      <c r="X14" s="21"/>
      <c r="Y14" s="20">
        <v>102</v>
      </c>
      <c r="Z14" s="19">
        <f t="shared" si="2"/>
        <v>0.5842696629213483</v>
      </c>
      <c r="AA14" s="19">
        <f t="shared" si="3"/>
        <v>0.19101123595505617</v>
      </c>
      <c r="AB14" s="18">
        <v>534</v>
      </c>
      <c r="AC14" s="17">
        <v>2175</v>
      </c>
    </row>
    <row r="15" spans="1:29" ht="15" customHeight="1" x14ac:dyDescent="0.25">
      <c r="A15" s="24" t="s">
        <v>46</v>
      </c>
      <c r="B15" s="23" t="s">
        <v>47</v>
      </c>
      <c r="C15" s="20">
        <v>714</v>
      </c>
      <c r="D15" s="20">
        <v>33</v>
      </c>
      <c r="E15" s="20">
        <v>114</v>
      </c>
      <c r="F15" s="20">
        <v>72</v>
      </c>
      <c r="G15" s="20">
        <v>9</v>
      </c>
      <c r="H15" s="20">
        <v>9</v>
      </c>
      <c r="I15" s="20">
        <v>6</v>
      </c>
      <c r="J15" s="21"/>
      <c r="K15" s="21"/>
      <c r="L15" s="20">
        <v>306</v>
      </c>
      <c r="M15" s="19">
        <f t="shared" si="0"/>
        <v>0.59285714285714286</v>
      </c>
      <c r="N15" s="19">
        <f t="shared" si="1"/>
        <v>0.24285714285714285</v>
      </c>
      <c r="O15" s="18">
        <v>1260</v>
      </c>
      <c r="P15" s="22">
        <v>81</v>
      </c>
      <c r="Q15" s="20">
        <v>63</v>
      </c>
      <c r="R15" s="20">
        <v>9</v>
      </c>
      <c r="S15" s="20">
        <v>18</v>
      </c>
      <c r="T15" s="20">
        <v>129</v>
      </c>
      <c r="U15" s="20" t="s">
        <v>337</v>
      </c>
      <c r="V15" s="20" t="s">
        <v>337</v>
      </c>
      <c r="W15" s="21"/>
      <c r="X15" s="21"/>
      <c r="Y15" s="20">
        <v>60</v>
      </c>
      <c r="Z15" s="19">
        <f t="shared" si="2"/>
        <v>0.35537190082644626</v>
      </c>
      <c r="AA15" s="19">
        <f t="shared" si="3"/>
        <v>0.16528925619834711</v>
      </c>
      <c r="AB15" s="18">
        <v>363</v>
      </c>
      <c r="AC15" s="17">
        <v>1536</v>
      </c>
    </row>
    <row r="16" spans="1:29" ht="15" customHeight="1" x14ac:dyDescent="0.25">
      <c r="A16" s="24" t="s">
        <v>49</v>
      </c>
      <c r="B16" s="23" t="s">
        <v>50</v>
      </c>
      <c r="C16" s="20">
        <v>15</v>
      </c>
      <c r="D16" s="21"/>
      <c r="E16" s="20" t="s">
        <v>337</v>
      </c>
      <c r="F16" s="21"/>
      <c r="G16" s="21"/>
      <c r="H16" s="21"/>
      <c r="I16" s="21"/>
      <c r="J16" s="21"/>
      <c r="K16" s="21"/>
      <c r="L16" s="20" t="s">
        <v>337</v>
      </c>
      <c r="M16" s="19">
        <f t="shared" si="0"/>
        <v>1</v>
      </c>
      <c r="N16" s="19">
        <f t="shared" si="1"/>
        <v>0.2</v>
      </c>
      <c r="O16" s="18">
        <v>15</v>
      </c>
      <c r="P16" s="26"/>
      <c r="Q16" s="21"/>
      <c r="R16" s="21"/>
      <c r="S16" s="20" t="s">
        <v>337</v>
      </c>
      <c r="T16" s="20" t="s">
        <v>337</v>
      </c>
      <c r="U16" s="21"/>
      <c r="V16" s="21"/>
      <c r="W16" s="21"/>
      <c r="X16" s="21"/>
      <c r="Y16" s="21"/>
      <c r="Z16" s="19">
        <f t="shared" si="2"/>
        <v>1</v>
      </c>
      <c r="AA16" s="19">
        <f t="shared" si="3"/>
        <v>0</v>
      </c>
      <c r="AB16" s="18" t="s">
        <v>337</v>
      </c>
      <c r="AC16" s="17">
        <v>18</v>
      </c>
    </row>
    <row r="17" spans="1:29" ht="15" customHeight="1" x14ac:dyDescent="0.25">
      <c r="A17" s="24" t="s">
        <v>54</v>
      </c>
      <c r="B17" s="23" t="s">
        <v>55</v>
      </c>
      <c r="C17" s="20">
        <v>63</v>
      </c>
      <c r="D17" s="20" t="s">
        <v>337</v>
      </c>
      <c r="E17" s="20" t="s">
        <v>337</v>
      </c>
      <c r="F17" s="21"/>
      <c r="G17" s="20" t="s">
        <v>337</v>
      </c>
      <c r="H17" s="21"/>
      <c r="I17" s="21"/>
      <c r="J17" s="21"/>
      <c r="K17" s="21"/>
      <c r="L17" s="20">
        <v>12</v>
      </c>
      <c r="M17" s="19">
        <f t="shared" si="0"/>
        <v>0.84615384615384615</v>
      </c>
      <c r="N17" s="19">
        <f t="shared" si="1"/>
        <v>0.15384615384615385</v>
      </c>
      <c r="O17" s="18">
        <v>78</v>
      </c>
      <c r="P17" s="26"/>
      <c r="Q17" s="21"/>
      <c r="R17" s="20" t="s">
        <v>337</v>
      </c>
      <c r="S17" s="21"/>
      <c r="T17" s="20" t="s">
        <v>337</v>
      </c>
      <c r="U17" s="21"/>
      <c r="V17" s="21"/>
      <c r="W17" s="21"/>
      <c r="X17" s="21"/>
      <c r="Y17" s="21"/>
      <c r="Z17" s="19">
        <f t="shared" si="2"/>
        <v>1</v>
      </c>
      <c r="AA17" s="19">
        <f t="shared" si="3"/>
        <v>0</v>
      </c>
      <c r="AB17" s="18" t="s">
        <v>337</v>
      </c>
      <c r="AC17" s="17">
        <v>78</v>
      </c>
    </row>
    <row r="18" spans="1:29" ht="15" customHeight="1" x14ac:dyDescent="0.25">
      <c r="A18" s="24" t="s">
        <v>56</v>
      </c>
      <c r="B18" s="23" t="s">
        <v>57</v>
      </c>
      <c r="C18" s="20" t="s">
        <v>337</v>
      </c>
      <c r="D18" s="21"/>
      <c r="E18" s="20" t="s">
        <v>337</v>
      </c>
      <c r="F18" s="20" t="s">
        <v>337</v>
      </c>
      <c r="G18" s="21"/>
      <c r="H18" s="21"/>
      <c r="I18" s="21"/>
      <c r="J18" s="21"/>
      <c r="K18" s="21"/>
      <c r="L18" s="20" t="s">
        <v>337</v>
      </c>
      <c r="M18" s="19">
        <f t="shared" si="0"/>
        <v>0.33333333333333331</v>
      </c>
      <c r="N18" s="19">
        <f t="shared" si="1"/>
        <v>0.33333333333333331</v>
      </c>
      <c r="O18" s="18">
        <v>9</v>
      </c>
      <c r="P18" s="26"/>
      <c r="Q18" s="21"/>
      <c r="R18" s="21"/>
      <c r="S18" s="21"/>
      <c r="T18" s="21"/>
      <c r="U18" s="21"/>
      <c r="V18" s="21"/>
      <c r="W18" s="21"/>
      <c r="X18" s="21"/>
      <c r="Y18" s="21"/>
      <c r="Z18" s="19" t="str">
        <f t="shared" si="2"/>
        <v/>
      </c>
      <c r="AA18" s="19" t="str">
        <f t="shared" si="3"/>
        <v/>
      </c>
      <c r="AB18" s="25"/>
      <c r="AC18" s="17">
        <v>9</v>
      </c>
    </row>
    <row r="19" spans="1:29" ht="15" customHeight="1" x14ac:dyDescent="0.25">
      <c r="A19" s="24" t="s">
        <v>59</v>
      </c>
      <c r="B19" s="23" t="s">
        <v>60</v>
      </c>
      <c r="C19" s="20">
        <v>156</v>
      </c>
      <c r="D19" s="20" t="s">
        <v>337</v>
      </c>
      <c r="E19" s="20" t="s">
        <v>337</v>
      </c>
      <c r="F19" s="20" t="s">
        <v>337</v>
      </c>
      <c r="G19" s="21"/>
      <c r="H19" s="20" t="s">
        <v>337</v>
      </c>
      <c r="I19" s="21"/>
      <c r="J19" s="21"/>
      <c r="K19" s="21"/>
      <c r="L19" s="20">
        <v>12</v>
      </c>
      <c r="M19" s="19">
        <f t="shared" si="0"/>
        <v>0.89830508474576276</v>
      </c>
      <c r="N19" s="19">
        <f t="shared" si="1"/>
        <v>6.7796610169491525E-2</v>
      </c>
      <c r="O19" s="18">
        <v>177</v>
      </c>
      <c r="P19" s="26"/>
      <c r="Q19" s="21"/>
      <c r="R19" s="21"/>
      <c r="S19" s="21"/>
      <c r="T19" s="21"/>
      <c r="U19" s="21"/>
      <c r="V19" s="21"/>
      <c r="W19" s="21"/>
      <c r="X19" s="21"/>
      <c r="Y19" s="21"/>
      <c r="Z19" s="19" t="str">
        <f t="shared" si="2"/>
        <v/>
      </c>
      <c r="AA19" s="19" t="str">
        <f t="shared" si="3"/>
        <v/>
      </c>
      <c r="AB19" s="25"/>
      <c r="AC19" s="17">
        <v>177</v>
      </c>
    </row>
    <row r="20" spans="1:29" ht="15" customHeight="1" x14ac:dyDescent="0.25">
      <c r="A20" s="24" t="s">
        <v>61</v>
      </c>
      <c r="B20" s="23" t="s">
        <v>339</v>
      </c>
      <c r="C20" s="20">
        <v>69</v>
      </c>
      <c r="D20" s="20" t="s">
        <v>337</v>
      </c>
      <c r="E20" s="20">
        <v>6</v>
      </c>
      <c r="F20" s="20">
        <v>6</v>
      </c>
      <c r="G20" s="20" t="s">
        <v>337</v>
      </c>
      <c r="H20" s="20" t="s">
        <v>337</v>
      </c>
      <c r="I20" s="21"/>
      <c r="J20" s="21"/>
      <c r="K20" s="21"/>
      <c r="L20" s="20">
        <v>18</v>
      </c>
      <c r="M20" s="19">
        <f t="shared" si="0"/>
        <v>0.66666666666666663</v>
      </c>
      <c r="N20" s="19">
        <f t="shared" si="1"/>
        <v>0.16666666666666666</v>
      </c>
      <c r="O20" s="18">
        <v>108</v>
      </c>
      <c r="P20" s="22" t="s">
        <v>337</v>
      </c>
      <c r="Q20" s="20" t="s">
        <v>337</v>
      </c>
      <c r="R20" s="21"/>
      <c r="S20" s="20" t="s">
        <v>337</v>
      </c>
      <c r="T20" s="20">
        <v>18</v>
      </c>
      <c r="U20" s="20" t="s">
        <v>337</v>
      </c>
      <c r="V20" s="21"/>
      <c r="W20" s="21"/>
      <c r="X20" s="21"/>
      <c r="Y20" s="20">
        <v>9</v>
      </c>
      <c r="Z20" s="19">
        <f t="shared" si="2"/>
        <v>0.54545454545454541</v>
      </c>
      <c r="AA20" s="19">
        <f t="shared" si="3"/>
        <v>0.27272727272727271</v>
      </c>
      <c r="AB20" s="18">
        <v>33</v>
      </c>
      <c r="AC20" s="17">
        <v>141</v>
      </c>
    </row>
    <row r="21" spans="1:29" ht="15" customHeight="1" x14ac:dyDescent="0.25">
      <c r="A21" s="24" t="s">
        <v>64</v>
      </c>
      <c r="B21" s="23" t="s">
        <v>65</v>
      </c>
      <c r="C21" s="20">
        <v>57</v>
      </c>
      <c r="D21" s="20" t="s">
        <v>337</v>
      </c>
      <c r="E21" s="20">
        <v>15</v>
      </c>
      <c r="F21" s="20">
        <v>12</v>
      </c>
      <c r="G21" s="20" t="s">
        <v>337</v>
      </c>
      <c r="H21" s="20" t="s">
        <v>337</v>
      </c>
      <c r="I21" s="21"/>
      <c r="J21" s="21"/>
      <c r="K21" s="21"/>
      <c r="L21" s="20">
        <v>30</v>
      </c>
      <c r="M21" s="19">
        <f t="shared" si="0"/>
        <v>0.51282051282051277</v>
      </c>
      <c r="N21" s="19">
        <f t="shared" si="1"/>
        <v>0.25641025641025639</v>
      </c>
      <c r="O21" s="18">
        <v>117</v>
      </c>
      <c r="P21" s="22" t="s">
        <v>337</v>
      </c>
      <c r="Q21" s="20" t="s">
        <v>337</v>
      </c>
      <c r="R21" s="21"/>
      <c r="S21" s="20" t="s">
        <v>337</v>
      </c>
      <c r="T21" s="20">
        <v>12</v>
      </c>
      <c r="U21" s="21"/>
      <c r="V21" s="21"/>
      <c r="W21" s="21"/>
      <c r="X21" s="21"/>
      <c r="Y21" s="20">
        <v>6</v>
      </c>
      <c r="Z21" s="19">
        <f t="shared" si="2"/>
        <v>0.44444444444444442</v>
      </c>
      <c r="AA21" s="19">
        <f t="shared" si="3"/>
        <v>0.22222222222222221</v>
      </c>
      <c r="AB21" s="18">
        <v>27</v>
      </c>
      <c r="AC21" s="17">
        <v>144</v>
      </c>
    </row>
    <row r="22" spans="1:29" ht="15" customHeight="1" x14ac:dyDescent="0.25">
      <c r="A22" s="24" t="s">
        <v>67</v>
      </c>
      <c r="B22" s="23" t="s">
        <v>68</v>
      </c>
      <c r="C22" s="20">
        <v>24</v>
      </c>
      <c r="D22" s="21"/>
      <c r="E22" s="21"/>
      <c r="F22" s="21"/>
      <c r="G22" s="21"/>
      <c r="H22" s="21"/>
      <c r="I22" s="21"/>
      <c r="J22" s="21"/>
      <c r="K22" s="21"/>
      <c r="L22" s="20" t="s">
        <v>337</v>
      </c>
      <c r="M22" s="19">
        <f t="shared" si="0"/>
        <v>0.88888888888888884</v>
      </c>
      <c r="N22" s="19">
        <f t="shared" si="1"/>
        <v>0.1111111111111111</v>
      </c>
      <c r="O22" s="18">
        <v>27</v>
      </c>
      <c r="P22" s="26"/>
      <c r="Q22" s="21"/>
      <c r="R22" s="21"/>
      <c r="S22" s="21"/>
      <c r="T22" s="21"/>
      <c r="U22" s="21"/>
      <c r="V22" s="21"/>
      <c r="W22" s="21"/>
      <c r="X22" s="21"/>
      <c r="Y22" s="21"/>
      <c r="Z22" s="19" t="str">
        <f t="shared" si="2"/>
        <v/>
      </c>
      <c r="AA22" s="19" t="str">
        <f t="shared" si="3"/>
        <v/>
      </c>
      <c r="AB22" s="25"/>
      <c r="AC22" s="17">
        <v>27</v>
      </c>
    </row>
    <row r="23" spans="1:29" ht="15" customHeight="1" x14ac:dyDescent="0.25">
      <c r="A23" s="24" t="s">
        <v>69</v>
      </c>
      <c r="B23" s="23" t="s">
        <v>70</v>
      </c>
      <c r="C23" s="20">
        <v>2178</v>
      </c>
      <c r="D23" s="20">
        <v>75</v>
      </c>
      <c r="E23" s="20">
        <v>783</v>
      </c>
      <c r="F23" s="20">
        <v>309</v>
      </c>
      <c r="G23" s="20">
        <v>36</v>
      </c>
      <c r="H23" s="20">
        <v>30</v>
      </c>
      <c r="I23" s="20">
        <v>15</v>
      </c>
      <c r="J23" s="20">
        <v>6</v>
      </c>
      <c r="K23" s="20" t="s">
        <v>337</v>
      </c>
      <c r="L23" s="20">
        <v>1191</v>
      </c>
      <c r="M23" s="19">
        <f t="shared" si="0"/>
        <v>0.48797920727745286</v>
      </c>
      <c r="N23" s="19">
        <f t="shared" si="1"/>
        <v>0.25795971410006496</v>
      </c>
      <c r="O23" s="18">
        <v>4617</v>
      </c>
      <c r="P23" s="22">
        <v>63</v>
      </c>
      <c r="Q23" s="20">
        <v>111</v>
      </c>
      <c r="R23" s="20">
        <v>42</v>
      </c>
      <c r="S23" s="20">
        <v>72</v>
      </c>
      <c r="T23" s="20">
        <v>420</v>
      </c>
      <c r="U23" s="20">
        <v>30</v>
      </c>
      <c r="V23" s="21"/>
      <c r="W23" s="21"/>
      <c r="X23" s="21"/>
      <c r="Y23" s="20">
        <v>156</v>
      </c>
      <c r="Z23" s="19">
        <f t="shared" si="2"/>
        <v>0.46979865771812079</v>
      </c>
      <c r="AA23" s="19">
        <f t="shared" si="3"/>
        <v>0.17449664429530201</v>
      </c>
      <c r="AB23" s="18">
        <v>894</v>
      </c>
      <c r="AC23" s="17">
        <v>5337</v>
      </c>
    </row>
    <row r="24" spans="1:29" ht="15" customHeight="1" x14ac:dyDescent="0.25">
      <c r="A24" s="24" t="s">
        <v>72</v>
      </c>
      <c r="B24" s="23" t="s">
        <v>73</v>
      </c>
      <c r="C24" s="20">
        <v>24</v>
      </c>
      <c r="D24" s="21"/>
      <c r="E24" s="20" t="s">
        <v>337</v>
      </c>
      <c r="F24" s="21"/>
      <c r="G24" s="21"/>
      <c r="H24" s="21"/>
      <c r="I24" s="21"/>
      <c r="J24" s="21"/>
      <c r="K24" s="21"/>
      <c r="L24" s="20" t="s">
        <v>337</v>
      </c>
      <c r="M24" s="19">
        <f t="shared" si="0"/>
        <v>0.8</v>
      </c>
      <c r="N24" s="19">
        <f t="shared" si="1"/>
        <v>0.1</v>
      </c>
      <c r="O24" s="18">
        <v>30</v>
      </c>
      <c r="P24" s="22" t="s">
        <v>337</v>
      </c>
      <c r="Q24" s="21"/>
      <c r="R24" s="21"/>
      <c r="S24" s="21"/>
      <c r="T24" s="20">
        <v>9</v>
      </c>
      <c r="U24" s="21"/>
      <c r="V24" s="21"/>
      <c r="W24" s="21"/>
      <c r="X24" s="21"/>
      <c r="Y24" s="21"/>
      <c r="Z24" s="19">
        <f t="shared" si="2"/>
        <v>0.75</v>
      </c>
      <c r="AA24" s="19">
        <f t="shared" si="3"/>
        <v>0</v>
      </c>
      <c r="AB24" s="18">
        <v>12</v>
      </c>
      <c r="AC24" s="17">
        <v>42</v>
      </c>
    </row>
    <row r="25" spans="1:29" ht="15" customHeight="1" x14ac:dyDescent="0.25">
      <c r="A25" s="24" t="s">
        <v>74</v>
      </c>
      <c r="B25" s="23" t="s">
        <v>75</v>
      </c>
      <c r="C25" s="20">
        <v>660</v>
      </c>
      <c r="D25" s="20">
        <v>21</v>
      </c>
      <c r="E25" s="20">
        <v>144</v>
      </c>
      <c r="F25" s="20">
        <v>24</v>
      </c>
      <c r="G25" s="20">
        <v>6</v>
      </c>
      <c r="H25" s="20" t="s">
        <v>337</v>
      </c>
      <c r="I25" s="21"/>
      <c r="J25" s="21"/>
      <c r="K25" s="21"/>
      <c r="L25" s="20">
        <v>189</v>
      </c>
      <c r="M25" s="19">
        <f t="shared" si="0"/>
        <v>0.65417867435158505</v>
      </c>
      <c r="N25" s="19">
        <f t="shared" si="1"/>
        <v>0.18155619596541786</v>
      </c>
      <c r="O25" s="18">
        <v>1041</v>
      </c>
      <c r="P25" s="22">
        <v>12</v>
      </c>
      <c r="Q25" s="20" t="s">
        <v>337</v>
      </c>
      <c r="R25" s="21"/>
      <c r="S25" s="20" t="s">
        <v>337</v>
      </c>
      <c r="T25" s="20">
        <v>54</v>
      </c>
      <c r="U25" s="20" t="s">
        <v>337</v>
      </c>
      <c r="V25" s="21"/>
      <c r="W25" s="21"/>
      <c r="X25" s="21"/>
      <c r="Y25" s="20">
        <v>15</v>
      </c>
      <c r="Z25" s="19">
        <f t="shared" si="2"/>
        <v>0.6</v>
      </c>
      <c r="AA25" s="19">
        <f t="shared" si="3"/>
        <v>0.16666666666666666</v>
      </c>
      <c r="AB25" s="18">
        <v>90</v>
      </c>
      <c r="AC25" s="17">
        <v>1128</v>
      </c>
    </row>
    <row r="26" spans="1:29" ht="15" customHeight="1" x14ac:dyDescent="0.25">
      <c r="A26" s="24" t="s">
        <v>76</v>
      </c>
      <c r="B26" s="23" t="s">
        <v>77</v>
      </c>
      <c r="C26" s="20">
        <v>102</v>
      </c>
      <c r="D26" s="20" t="s">
        <v>337</v>
      </c>
      <c r="E26" s="20">
        <v>9</v>
      </c>
      <c r="F26" s="20">
        <v>18</v>
      </c>
      <c r="G26" s="20" t="s">
        <v>337</v>
      </c>
      <c r="H26" s="21"/>
      <c r="I26" s="21"/>
      <c r="J26" s="21"/>
      <c r="K26" s="21"/>
      <c r="L26" s="20">
        <v>54</v>
      </c>
      <c r="M26" s="19">
        <f t="shared" si="0"/>
        <v>0.55555555555555558</v>
      </c>
      <c r="N26" s="19">
        <f t="shared" si="1"/>
        <v>0.2857142857142857</v>
      </c>
      <c r="O26" s="18">
        <v>189</v>
      </c>
      <c r="P26" s="22">
        <v>6</v>
      </c>
      <c r="Q26" s="20" t="s">
        <v>337</v>
      </c>
      <c r="R26" s="21"/>
      <c r="S26" s="20">
        <v>6</v>
      </c>
      <c r="T26" s="20">
        <v>12</v>
      </c>
      <c r="U26" s="21"/>
      <c r="V26" s="21"/>
      <c r="W26" s="21"/>
      <c r="X26" s="21"/>
      <c r="Y26" s="20" t="s">
        <v>337</v>
      </c>
      <c r="Z26" s="19">
        <f t="shared" si="2"/>
        <v>0.4</v>
      </c>
      <c r="AA26" s="19">
        <f t="shared" si="3"/>
        <v>0.1</v>
      </c>
      <c r="AB26" s="18">
        <v>30</v>
      </c>
      <c r="AC26" s="17">
        <v>213</v>
      </c>
    </row>
    <row r="27" spans="1:29" ht="15" customHeight="1" x14ac:dyDescent="0.25">
      <c r="A27" s="24" t="s">
        <v>79</v>
      </c>
      <c r="B27" s="23" t="s">
        <v>80</v>
      </c>
      <c r="C27" s="20">
        <v>1104</v>
      </c>
      <c r="D27" s="20">
        <v>42</v>
      </c>
      <c r="E27" s="20">
        <v>288</v>
      </c>
      <c r="F27" s="20">
        <v>114</v>
      </c>
      <c r="G27" s="20">
        <v>18</v>
      </c>
      <c r="H27" s="20">
        <v>12</v>
      </c>
      <c r="I27" s="20">
        <v>6</v>
      </c>
      <c r="J27" s="20" t="s">
        <v>337</v>
      </c>
      <c r="K27" s="20" t="s">
        <v>337</v>
      </c>
      <c r="L27" s="20">
        <v>525</v>
      </c>
      <c r="M27" s="19">
        <f t="shared" si="0"/>
        <v>0.54415954415954415</v>
      </c>
      <c r="N27" s="19">
        <f t="shared" si="1"/>
        <v>0.2492877492877493</v>
      </c>
      <c r="O27" s="18">
        <v>2106</v>
      </c>
      <c r="P27" s="22">
        <v>54</v>
      </c>
      <c r="Q27" s="20">
        <v>36</v>
      </c>
      <c r="R27" s="20">
        <v>15</v>
      </c>
      <c r="S27" s="20">
        <v>39</v>
      </c>
      <c r="T27" s="20">
        <v>510</v>
      </c>
      <c r="U27" s="20">
        <v>15</v>
      </c>
      <c r="V27" s="21"/>
      <c r="W27" s="21"/>
      <c r="X27" s="21"/>
      <c r="Y27" s="20">
        <v>96</v>
      </c>
      <c r="Z27" s="19">
        <f t="shared" si="2"/>
        <v>0.66666666666666663</v>
      </c>
      <c r="AA27" s="19">
        <f t="shared" si="3"/>
        <v>0.12549019607843137</v>
      </c>
      <c r="AB27" s="18">
        <v>765</v>
      </c>
      <c r="AC27" s="17">
        <v>2850</v>
      </c>
    </row>
    <row r="28" spans="1:29" ht="15" customHeight="1" x14ac:dyDescent="0.25">
      <c r="A28" s="24" t="s">
        <v>81</v>
      </c>
      <c r="B28" s="23" t="s">
        <v>82</v>
      </c>
      <c r="C28" s="20">
        <v>201</v>
      </c>
      <c r="D28" s="20" t="s">
        <v>337</v>
      </c>
      <c r="E28" s="20">
        <v>48</v>
      </c>
      <c r="F28" s="20">
        <v>9</v>
      </c>
      <c r="G28" s="20" t="s">
        <v>337</v>
      </c>
      <c r="H28" s="20" t="s">
        <v>337</v>
      </c>
      <c r="I28" s="21"/>
      <c r="J28" s="21"/>
      <c r="K28" s="21"/>
      <c r="L28" s="20">
        <v>39</v>
      </c>
      <c r="M28" s="19">
        <f t="shared" si="0"/>
        <v>0.67326732673267331</v>
      </c>
      <c r="N28" s="19">
        <f t="shared" si="1"/>
        <v>0.12871287128712872</v>
      </c>
      <c r="O28" s="18">
        <v>303</v>
      </c>
      <c r="P28" s="22">
        <v>12</v>
      </c>
      <c r="Q28" s="20" t="s">
        <v>337</v>
      </c>
      <c r="R28" s="20" t="s">
        <v>337</v>
      </c>
      <c r="S28" s="20" t="s">
        <v>337</v>
      </c>
      <c r="T28" s="20">
        <v>48</v>
      </c>
      <c r="U28" s="20">
        <v>6</v>
      </c>
      <c r="V28" s="21"/>
      <c r="W28" s="21"/>
      <c r="X28" s="21"/>
      <c r="Y28" s="20">
        <v>6</v>
      </c>
      <c r="Z28" s="19">
        <f t="shared" si="2"/>
        <v>0.61538461538461542</v>
      </c>
      <c r="AA28" s="19">
        <f t="shared" si="3"/>
        <v>7.6923076923076927E-2</v>
      </c>
      <c r="AB28" s="18">
        <v>78</v>
      </c>
      <c r="AC28" s="17">
        <v>375</v>
      </c>
    </row>
    <row r="29" spans="1:29" ht="15" customHeight="1" x14ac:dyDescent="0.25">
      <c r="A29" s="24" t="s">
        <v>83</v>
      </c>
      <c r="B29" s="23" t="s">
        <v>84</v>
      </c>
      <c r="C29" s="20">
        <v>21</v>
      </c>
      <c r="D29" s="20" t="s">
        <v>337</v>
      </c>
      <c r="E29" s="20" t="s">
        <v>337</v>
      </c>
      <c r="F29" s="21"/>
      <c r="G29" s="20" t="s">
        <v>337</v>
      </c>
      <c r="H29" s="21"/>
      <c r="I29" s="21"/>
      <c r="J29" s="21"/>
      <c r="K29" s="21"/>
      <c r="L29" s="20">
        <v>6</v>
      </c>
      <c r="M29" s="19">
        <f t="shared" si="0"/>
        <v>0.8</v>
      </c>
      <c r="N29" s="19">
        <f t="shared" si="1"/>
        <v>0.2</v>
      </c>
      <c r="O29" s="18">
        <v>30</v>
      </c>
      <c r="P29" s="26"/>
      <c r="Q29" s="21"/>
      <c r="R29" s="21"/>
      <c r="S29" s="21"/>
      <c r="T29" s="21"/>
      <c r="U29" s="21"/>
      <c r="V29" s="21"/>
      <c r="W29" s="21"/>
      <c r="X29" s="21"/>
      <c r="Y29" s="21"/>
      <c r="Z29" s="19" t="str">
        <f t="shared" si="2"/>
        <v/>
      </c>
      <c r="AA29" s="19" t="str">
        <f t="shared" si="3"/>
        <v/>
      </c>
      <c r="AB29" s="25"/>
      <c r="AC29" s="17">
        <v>30</v>
      </c>
    </row>
    <row r="30" spans="1:29" ht="15" customHeight="1" x14ac:dyDescent="0.25">
      <c r="A30" s="24" t="s">
        <v>85</v>
      </c>
      <c r="B30" s="23" t="s">
        <v>86</v>
      </c>
      <c r="C30" s="20">
        <v>1053</v>
      </c>
      <c r="D30" s="20">
        <v>15</v>
      </c>
      <c r="E30" s="20">
        <v>84</v>
      </c>
      <c r="F30" s="20">
        <v>45</v>
      </c>
      <c r="G30" s="20">
        <v>9</v>
      </c>
      <c r="H30" s="20">
        <v>9</v>
      </c>
      <c r="I30" s="20" t="s">
        <v>337</v>
      </c>
      <c r="J30" s="20" t="s">
        <v>337</v>
      </c>
      <c r="K30" s="20" t="s">
        <v>337</v>
      </c>
      <c r="L30" s="20">
        <v>219</v>
      </c>
      <c r="M30" s="19">
        <f t="shared" si="0"/>
        <v>0.74321503131524014</v>
      </c>
      <c r="N30" s="19">
        <f t="shared" si="1"/>
        <v>0.1524008350730689</v>
      </c>
      <c r="O30" s="18">
        <v>1437</v>
      </c>
      <c r="P30" s="22">
        <v>42</v>
      </c>
      <c r="Q30" s="20">
        <v>30</v>
      </c>
      <c r="R30" s="20">
        <v>12</v>
      </c>
      <c r="S30" s="20">
        <v>21</v>
      </c>
      <c r="T30" s="20">
        <v>159</v>
      </c>
      <c r="U30" s="20">
        <v>21</v>
      </c>
      <c r="V30" s="21"/>
      <c r="W30" s="21"/>
      <c r="X30" s="21"/>
      <c r="Y30" s="20">
        <v>99</v>
      </c>
      <c r="Z30" s="19">
        <f t="shared" si="2"/>
        <v>0.4140625</v>
      </c>
      <c r="AA30" s="19">
        <f t="shared" si="3"/>
        <v>0.2578125</v>
      </c>
      <c r="AB30" s="18">
        <v>384</v>
      </c>
      <c r="AC30" s="17">
        <v>1773</v>
      </c>
    </row>
    <row r="31" spans="1:29" ht="15" customHeight="1" x14ac:dyDescent="0.25">
      <c r="A31" s="24" t="s">
        <v>87</v>
      </c>
      <c r="B31" s="23" t="s">
        <v>88</v>
      </c>
      <c r="C31" s="20">
        <v>66</v>
      </c>
      <c r="D31" s="21"/>
      <c r="E31" s="20">
        <v>6</v>
      </c>
      <c r="F31" s="20" t="s">
        <v>337</v>
      </c>
      <c r="G31" s="21"/>
      <c r="H31" s="21"/>
      <c r="I31" s="21"/>
      <c r="J31" s="21"/>
      <c r="K31" s="21"/>
      <c r="L31" s="20">
        <v>12</v>
      </c>
      <c r="M31" s="19">
        <f t="shared" si="0"/>
        <v>0.7857142857142857</v>
      </c>
      <c r="N31" s="19">
        <f t="shared" si="1"/>
        <v>0.14285714285714285</v>
      </c>
      <c r="O31" s="18">
        <v>84</v>
      </c>
      <c r="P31" s="22" t="s">
        <v>337</v>
      </c>
      <c r="Q31" s="20">
        <v>15</v>
      </c>
      <c r="R31" s="21"/>
      <c r="S31" s="20" t="s">
        <v>337</v>
      </c>
      <c r="T31" s="20">
        <v>6</v>
      </c>
      <c r="U31" s="21"/>
      <c r="V31" s="21"/>
      <c r="W31" s="21"/>
      <c r="X31" s="21"/>
      <c r="Y31" s="20" t="s">
        <v>337</v>
      </c>
      <c r="Z31" s="19">
        <f t="shared" si="2"/>
        <v>0.22222222222222221</v>
      </c>
      <c r="AA31" s="19">
        <f t="shared" si="3"/>
        <v>0.1111111111111111</v>
      </c>
      <c r="AB31" s="18">
        <v>27</v>
      </c>
      <c r="AC31" s="17">
        <v>108</v>
      </c>
    </row>
    <row r="32" spans="1:29" ht="15" customHeight="1" x14ac:dyDescent="0.25">
      <c r="A32" s="24" t="s">
        <v>90</v>
      </c>
      <c r="B32" s="23" t="s">
        <v>91</v>
      </c>
      <c r="C32" s="20">
        <v>6</v>
      </c>
      <c r="D32" s="21"/>
      <c r="E32" s="20">
        <v>6</v>
      </c>
      <c r="F32" s="21"/>
      <c r="G32" s="21"/>
      <c r="H32" s="21"/>
      <c r="I32" s="21"/>
      <c r="J32" s="21"/>
      <c r="K32" s="21"/>
      <c r="L32" s="20" t="s">
        <v>337</v>
      </c>
      <c r="M32" s="19">
        <f t="shared" si="0"/>
        <v>0.5</v>
      </c>
      <c r="N32" s="19">
        <f t="shared" si="1"/>
        <v>0.25</v>
      </c>
      <c r="O32" s="18">
        <v>12</v>
      </c>
      <c r="P32" s="26"/>
      <c r="Q32" s="21"/>
      <c r="R32" s="21"/>
      <c r="S32" s="21"/>
      <c r="T32" s="20">
        <v>6</v>
      </c>
      <c r="U32" s="21"/>
      <c r="V32" s="21"/>
      <c r="W32" s="21"/>
      <c r="X32" s="21"/>
      <c r="Y32" s="21"/>
      <c r="Z32" s="19">
        <f t="shared" si="2"/>
        <v>1</v>
      </c>
      <c r="AA32" s="19">
        <f t="shared" si="3"/>
        <v>0</v>
      </c>
      <c r="AB32" s="18">
        <v>6</v>
      </c>
      <c r="AC32" s="17">
        <v>18</v>
      </c>
    </row>
    <row r="33" spans="1:29" ht="15" customHeight="1" x14ac:dyDescent="0.25">
      <c r="A33" s="24" t="s">
        <v>92</v>
      </c>
      <c r="B33" s="23" t="s">
        <v>93</v>
      </c>
      <c r="C33" s="20">
        <v>933</v>
      </c>
      <c r="D33" s="20">
        <v>27</v>
      </c>
      <c r="E33" s="20">
        <v>147</v>
      </c>
      <c r="F33" s="20">
        <v>72</v>
      </c>
      <c r="G33" s="20">
        <v>9</v>
      </c>
      <c r="H33" s="20" t="s">
        <v>337</v>
      </c>
      <c r="I33" s="20" t="s">
        <v>337</v>
      </c>
      <c r="J33" s="20" t="s">
        <v>337</v>
      </c>
      <c r="K33" s="21"/>
      <c r="L33" s="20">
        <v>321</v>
      </c>
      <c r="M33" s="19">
        <f t="shared" si="0"/>
        <v>0.63366336633663367</v>
      </c>
      <c r="N33" s="19">
        <f t="shared" si="1"/>
        <v>0.21188118811881188</v>
      </c>
      <c r="O33" s="18">
        <v>1515</v>
      </c>
      <c r="P33" s="22">
        <v>30</v>
      </c>
      <c r="Q33" s="20">
        <v>33</v>
      </c>
      <c r="R33" s="20">
        <v>6</v>
      </c>
      <c r="S33" s="20">
        <v>21</v>
      </c>
      <c r="T33" s="20">
        <v>255</v>
      </c>
      <c r="U33" s="20">
        <v>6</v>
      </c>
      <c r="V33" s="21"/>
      <c r="W33" s="21"/>
      <c r="X33" s="21"/>
      <c r="Y33" s="20">
        <v>87</v>
      </c>
      <c r="Z33" s="19">
        <f t="shared" si="2"/>
        <v>0.5821917808219178</v>
      </c>
      <c r="AA33" s="19">
        <f t="shared" si="3"/>
        <v>0.19863013698630136</v>
      </c>
      <c r="AB33" s="18">
        <v>438</v>
      </c>
      <c r="AC33" s="17">
        <v>1926</v>
      </c>
    </row>
    <row r="34" spans="1:29" ht="15" customHeight="1" x14ac:dyDescent="0.25">
      <c r="A34" s="24" t="s">
        <v>94</v>
      </c>
      <c r="B34" s="23" t="s">
        <v>95</v>
      </c>
      <c r="C34" s="20">
        <v>165</v>
      </c>
      <c r="D34" s="20" t="s">
        <v>337</v>
      </c>
      <c r="E34" s="20" t="s">
        <v>337</v>
      </c>
      <c r="F34" s="21"/>
      <c r="G34" s="21"/>
      <c r="H34" s="21"/>
      <c r="I34" s="21"/>
      <c r="J34" s="21"/>
      <c r="K34" s="21"/>
      <c r="L34" s="20">
        <v>15</v>
      </c>
      <c r="M34" s="19">
        <f t="shared" si="0"/>
        <v>0.91803278688524592</v>
      </c>
      <c r="N34" s="19">
        <f t="shared" si="1"/>
        <v>8.1967213114754092E-2</v>
      </c>
      <c r="O34" s="18">
        <v>183</v>
      </c>
      <c r="P34" s="26"/>
      <c r="Q34" s="21"/>
      <c r="R34" s="21"/>
      <c r="S34" s="21"/>
      <c r="T34" s="21"/>
      <c r="U34" s="21"/>
      <c r="V34" s="21"/>
      <c r="W34" s="21"/>
      <c r="X34" s="21"/>
      <c r="Y34" s="21"/>
      <c r="Z34" s="19" t="str">
        <f t="shared" si="2"/>
        <v/>
      </c>
      <c r="AA34" s="19" t="str">
        <f t="shared" si="3"/>
        <v/>
      </c>
      <c r="AB34" s="25"/>
      <c r="AC34" s="17">
        <v>183</v>
      </c>
    </row>
    <row r="35" spans="1:29" ht="15" customHeight="1" x14ac:dyDescent="0.25">
      <c r="A35" s="24" t="s">
        <v>96</v>
      </c>
      <c r="B35" s="23" t="s">
        <v>97</v>
      </c>
      <c r="C35" s="20">
        <v>2496</v>
      </c>
      <c r="D35" s="20">
        <v>69</v>
      </c>
      <c r="E35" s="20">
        <v>291</v>
      </c>
      <c r="F35" s="20">
        <v>186</v>
      </c>
      <c r="G35" s="20">
        <v>21</v>
      </c>
      <c r="H35" s="20">
        <v>18</v>
      </c>
      <c r="I35" s="20">
        <v>15</v>
      </c>
      <c r="J35" s="20" t="s">
        <v>337</v>
      </c>
      <c r="K35" s="20" t="s">
        <v>337</v>
      </c>
      <c r="L35" s="20">
        <v>798</v>
      </c>
      <c r="M35" s="19">
        <f t="shared" si="0"/>
        <v>0.65769230769230769</v>
      </c>
      <c r="N35" s="19">
        <f t="shared" si="1"/>
        <v>0.20461538461538462</v>
      </c>
      <c r="O35" s="18">
        <v>3900</v>
      </c>
      <c r="P35" s="22">
        <v>114</v>
      </c>
      <c r="Q35" s="20">
        <v>51</v>
      </c>
      <c r="R35" s="20">
        <v>18</v>
      </c>
      <c r="S35" s="20">
        <v>27</v>
      </c>
      <c r="T35" s="20">
        <v>426</v>
      </c>
      <c r="U35" s="20">
        <v>18</v>
      </c>
      <c r="V35" s="21"/>
      <c r="W35" s="21"/>
      <c r="X35" s="21"/>
      <c r="Y35" s="20">
        <v>129</v>
      </c>
      <c r="Z35" s="19">
        <f t="shared" si="2"/>
        <v>0.54406130268199238</v>
      </c>
      <c r="AA35" s="19">
        <f t="shared" si="3"/>
        <v>0.16475095785440613</v>
      </c>
      <c r="AB35" s="18">
        <v>783</v>
      </c>
      <c r="AC35" s="17">
        <v>4602</v>
      </c>
    </row>
    <row r="36" spans="1:29" ht="15" customHeight="1" x14ac:dyDescent="0.25">
      <c r="A36" s="24" t="s">
        <v>99</v>
      </c>
      <c r="B36" s="23" t="s">
        <v>100</v>
      </c>
      <c r="C36" s="20">
        <v>120</v>
      </c>
      <c r="D36" s="20" t="s">
        <v>337</v>
      </c>
      <c r="E36" s="20">
        <v>9</v>
      </c>
      <c r="F36" s="20">
        <v>12</v>
      </c>
      <c r="G36" s="21"/>
      <c r="H36" s="20" t="s">
        <v>337</v>
      </c>
      <c r="I36" s="21"/>
      <c r="J36" s="21"/>
      <c r="K36" s="21"/>
      <c r="L36" s="20">
        <v>30</v>
      </c>
      <c r="M36" s="19">
        <f t="shared" ref="M36:M67" si="4">(IF(C36="1-4",3,C36)+IF(D36="1-4",3,D36))/IF(O36="1-4",3,O36)</f>
        <v>0.7068965517241379</v>
      </c>
      <c r="N36" s="19">
        <f t="shared" ref="N36:N67" si="5">IF(L36="1-4",3,L36)/IF(O36="1-4",3,O36)</f>
        <v>0.17241379310344829</v>
      </c>
      <c r="O36" s="18">
        <v>174</v>
      </c>
      <c r="P36" s="22" t="s">
        <v>337</v>
      </c>
      <c r="Q36" s="20" t="s">
        <v>337</v>
      </c>
      <c r="R36" s="21"/>
      <c r="S36" s="21"/>
      <c r="T36" s="20">
        <v>21</v>
      </c>
      <c r="U36" s="20" t="s">
        <v>337</v>
      </c>
      <c r="V36" s="21"/>
      <c r="W36" s="21"/>
      <c r="X36" s="21"/>
      <c r="Y36" s="20">
        <v>6</v>
      </c>
      <c r="Z36" s="19">
        <f t="shared" ref="Z36:Z67" si="6">IFERROR(IF(T36="1-4",3,T36)/IF(AB36="1-4",3,AB36),"")</f>
        <v>0.7</v>
      </c>
      <c r="AA36" s="19">
        <f t="shared" ref="AA36:AA67" si="7">IFERROR(IF(Y36="1-4",3,Y36)/IF(AB36="1-4",3,AB36),"")</f>
        <v>0.2</v>
      </c>
      <c r="AB36" s="18">
        <v>30</v>
      </c>
      <c r="AC36" s="17">
        <v>204</v>
      </c>
    </row>
    <row r="37" spans="1:29" ht="15" customHeight="1" x14ac:dyDescent="0.25">
      <c r="A37" s="24" t="s">
        <v>101</v>
      </c>
      <c r="B37" s="23" t="s">
        <v>102</v>
      </c>
      <c r="C37" s="20">
        <v>45</v>
      </c>
      <c r="D37" s="20" t="s">
        <v>337</v>
      </c>
      <c r="E37" s="20" t="s">
        <v>337</v>
      </c>
      <c r="F37" s="20" t="s">
        <v>337</v>
      </c>
      <c r="G37" s="20" t="s">
        <v>337</v>
      </c>
      <c r="H37" s="20" t="s">
        <v>337</v>
      </c>
      <c r="I37" s="21"/>
      <c r="J37" s="21"/>
      <c r="K37" s="21"/>
      <c r="L37" s="20">
        <v>12</v>
      </c>
      <c r="M37" s="19">
        <f t="shared" si="4"/>
        <v>0.72727272727272729</v>
      </c>
      <c r="N37" s="19">
        <f t="shared" si="5"/>
        <v>0.18181818181818182</v>
      </c>
      <c r="O37" s="18">
        <v>66</v>
      </c>
      <c r="P37" s="26"/>
      <c r="Q37" s="21"/>
      <c r="R37" s="21"/>
      <c r="S37" s="21"/>
      <c r="T37" s="20">
        <v>6</v>
      </c>
      <c r="U37" s="21"/>
      <c r="V37" s="21"/>
      <c r="W37" s="21"/>
      <c r="X37" s="21"/>
      <c r="Y37" s="21"/>
      <c r="Z37" s="19">
        <f t="shared" si="6"/>
        <v>1</v>
      </c>
      <c r="AA37" s="19">
        <f t="shared" si="7"/>
        <v>0</v>
      </c>
      <c r="AB37" s="18">
        <v>6</v>
      </c>
      <c r="AC37" s="17">
        <v>72</v>
      </c>
    </row>
    <row r="38" spans="1:29" ht="15" customHeight="1" x14ac:dyDescent="0.25">
      <c r="A38" s="24" t="s">
        <v>103</v>
      </c>
      <c r="B38" s="23" t="s">
        <v>104</v>
      </c>
      <c r="C38" s="20">
        <v>159</v>
      </c>
      <c r="D38" s="20" t="s">
        <v>337</v>
      </c>
      <c r="E38" s="20">
        <v>33</v>
      </c>
      <c r="F38" s="20">
        <v>12</v>
      </c>
      <c r="G38" s="20" t="s">
        <v>337</v>
      </c>
      <c r="H38" s="20" t="s">
        <v>337</v>
      </c>
      <c r="I38" s="20" t="s">
        <v>337</v>
      </c>
      <c r="J38" s="20" t="s">
        <v>337</v>
      </c>
      <c r="K38" s="21"/>
      <c r="L38" s="20">
        <v>51</v>
      </c>
      <c r="M38" s="19">
        <f t="shared" si="4"/>
        <v>0.61363636363636365</v>
      </c>
      <c r="N38" s="19">
        <f t="shared" si="5"/>
        <v>0.19318181818181818</v>
      </c>
      <c r="O38" s="18">
        <v>264</v>
      </c>
      <c r="P38" s="22" t="s">
        <v>337</v>
      </c>
      <c r="Q38" s="20">
        <v>6</v>
      </c>
      <c r="R38" s="20" t="s">
        <v>337</v>
      </c>
      <c r="S38" s="20" t="s">
        <v>337</v>
      </c>
      <c r="T38" s="20">
        <v>27</v>
      </c>
      <c r="U38" s="20">
        <v>6</v>
      </c>
      <c r="V38" s="21"/>
      <c r="W38" s="21"/>
      <c r="X38" s="21"/>
      <c r="Y38" s="20">
        <v>9</v>
      </c>
      <c r="Z38" s="19">
        <f t="shared" si="6"/>
        <v>0.5</v>
      </c>
      <c r="AA38" s="19">
        <f t="shared" si="7"/>
        <v>0.16666666666666666</v>
      </c>
      <c r="AB38" s="18">
        <v>54</v>
      </c>
      <c r="AC38" s="17">
        <v>315</v>
      </c>
    </row>
    <row r="39" spans="1:29" ht="15" customHeight="1" x14ac:dyDescent="0.25">
      <c r="A39" s="24" t="s">
        <v>106</v>
      </c>
      <c r="B39" s="23" t="s">
        <v>107</v>
      </c>
      <c r="C39" s="20">
        <v>1089</v>
      </c>
      <c r="D39" s="20">
        <v>54</v>
      </c>
      <c r="E39" s="20">
        <v>138</v>
      </c>
      <c r="F39" s="20">
        <v>78</v>
      </c>
      <c r="G39" s="20">
        <v>9</v>
      </c>
      <c r="H39" s="20">
        <v>6</v>
      </c>
      <c r="I39" s="20">
        <v>9</v>
      </c>
      <c r="J39" s="20" t="s">
        <v>337</v>
      </c>
      <c r="K39" s="21"/>
      <c r="L39" s="20">
        <v>318</v>
      </c>
      <c r="M39" s="19">
        <f t="shared" si="4"/>
        <v>0.67195767195767198</v>
      </c>
      <c r="N39" s="19">
        <f t="shared" si="5"/>
        <v>0.18694885361552027</v>
      </c>
      <c r="O39" s="18">
        <v>1701</v>
      </c>
      <c r="P39" s="22">
        <v>39</v>
      </c>
      <c r="Q39" s="20">
        <v>27</v>
      </c>
      <c r="R39" s="20">
        <v>6</v>
      </c>
      <c r="S39" s="20">
        <v>15</v>
      </c>
      <c r="T39" s="20">
        <v>132</v>
      </c>
      <c r="U39" s="20">
        <v>6</v>
      </c>
      <c r="V39" s="20" t="s">
        <v>337</v>
      </c>
      <c r="W39" s="21"/>
      <c r="X39" s="21"/>
      <c r="Y39" s="20">
        <v>42</v>
      </c>
      <c r="Z39" s="19">
        <f t="shared" si="6"/>
        <v>0.4943820224719101</v>
      </c>
      <c r="AA39" s="19">
        <f t="shared" si="7"/>
        <v>0.15730337078651685</v>
      </c>
      <c r="AB39" s="18">
        <v>267</v>
      </c>
      <c r="AC39" s="17">
        <v>1944</v>
      </c>
    </row>
    <row r="40" spans="1:29" ht="15" customHeight="1" x14ac:dyDescent="0.25">
      <c r="A40" s="24" t="s">
        <v>109</v>
      </c>
      <c r="B40" s="23" t="s">
        <v>340</v>
      </c>
      <c r="C40" s="20">
        <v>39</v>
      </c>
      <c r="D40" s="20">
        <v>6</v>
      </c>
      <c r="E40" s="20">
        <v>6</v>
      </c>
      <c r="F40" s="20">
        <v>6</v>
      </c>
      <c r="G40" s="21"/>
      <c r="H40" s="20" t="s">
        <v>337</v>
      </c>
      <c r="I40" s="21"/>
      <c r="J40" s="21"/>
      <c r="K40" s="21"/>
      <c r="L40" s="20">
        <v>9</v>
      </c>
      <c r="M40" s="19">
        <f t="shared" si="4"/>
        <v>0.65217391304347827</v>
      </c>
      <c r="N40" s="19">
        <f t="shared" si="5"/>
        <v>0.13043478260869565</v>
      </c>
      <c r="O40" s="18">
        <v>69</v>
      </c>
      <c r="P40" s="26"/>
      <c r="Q40" s="21"/>
      <c r="R40" s="21"/>
      <c r="S40" s="21"/>
      <c r="T40" s="20">
        <v>15</v>
      </c>
      <c r="U40" s="21"/>
      <c r="V40" s="21"/>
      <c r="W40" s="21"/>
      <c r="X40" s="21"/>
      <c r="Y40" s="21"/>
      <c r="Z40" s="19">
        <f t="shared" si="6"/>
        <v>1</v>
      </c>
      <c r="AA40" s="19">
        <f t="shared" si="7"/>
        <v>0</v>
      </c>
      <c r="AB40" s="18">
        <v>15</v>
      </c>
      <c r="AC40" s="17">
        <v>81</v>
      </c>
    </row>
    <row r="41" spans="1:29" ht="15" customHeight="1" x14ac:dyDescent="0.25">
      <c r="A41" s="24" t="s">
        <v>111</v>
      </c>
      <c r="B41" s="23" t="s">
        <v>112</v>
      </c>
      <c r="C41" s="20">
        <v>36</v>
      </c>
      <c r="D41" s="20" t="s">
        <v>337</v>
      </c>
      <c r="E41" s="20">
        <v>6</v>
      </c>
      <c r="F41" s="21"/>
      <c r="G41" s="21"/>
      <c r="H41" s="21"/>
      <c r="I41" s="21"/>
      <c r="J41" s="20" t="s">
        <v>337</v>
      </c>
      <c r="K41" s="21"/>
      <c r="L41" s="20">
        <v>21</v>
      </c>
      <c r="M41" s="19">
        <f t="shared" si="4"/>
        <v>0.59090909090909094</v>
      </c>
      <c r="N41" s="19">
        <f t="shared" si="5"/>
        <v>0.31818181818181818</v>
      </c>
      <c r="O41" s="18">
        <v>66</v>
      </c>
      <c r="P41" s="22" t="s">
        <v>337</v>
      </c>
      <c r="Q41" s="21"/>
      <c r="R41" s="21"/>
      <c r="S41" s="20" t="s">
        <v>337</v>
      </c>
      <c r="T41" s="20">
        <v>6</v>
      </c>
      <c r="U41" s="21"/>
      <c r="V41" s="21"/>
      <c r="W41" s="21"/>
      <c r="X41" s="21"/>
      <c r="Y41" s="20" t="s">
        <v>337</v>
      </c>
      <c r="Z41" s="19">
        <f t="shared" si="6"/>
        <v>0.66666666666666663</v>
      </c>
      <c r="AA41" s="19">
        <f t="shared" si="7"/>
        <v>0.33333333333333331</v>
      </c>
      <c r="AB41" s="18">
        <v>9</v>
      </c>
      <c r="AC41" s="17">
        <v>72</v>
      </c>
    </row>
    <row r="42" spans="1:29" ht="15" customHeight="1" x14ac:dyDescent="0.25">
      <c r="A42" s="24" t="s">
        <v>113</v>
      </c>
      <c r="B42" s="23" t="s">
        <v>114</v>
      </c>
      <c r="C42" s="20">
        <v>9</v>
      </c>
      <c r="D42" s="21"/>
      <c r="E42" s="20">
        <v>6</v>
      </c>
      <c r="F42" s="20" t="s">
        <v>337</v>
      </c>
      <c r="G42" s="21"/>
      <c r="H42" s="21"/>
      <c r="I42" s="21"/>
      <c r="J42" s="21"/>
      <c r="K42" s="21"/>
      <c r="L42" s="20">
        <v>6</v>
      </c>
      <c r="M42" s="19">
        <f t="shared" si="4"/>
        <v>0.42857142857142855</v>
      </c>
      <c r="N42" s="19">
        <f t="shared" si="5"/>
        <v>0.2857142857142857</v>
      </c>
      <c r="O42" s="18">
        <v>21</v>
      </c>
      <c r="P42" s="26"/>
      <c r="Q42" s="20" t="s">
        <v>337</v>
      </c>
      <c r="R42" s="21"/>
      <c r="S42" s="21"/>
      <c r="T42" s="21"/>
      <c r="U42" s="20" t="s">
        <v>337</v>
      </c>
      <c r="V42" s="21"/>
      <c r="W42" s="21"/>
      <c r="X42" s="21"/>
      <c r="Y42" s="20" t="s">
        <v>337</v>
      </c>
      <c r="Z42" s="19">
        <f t="shared" si="6"/>
        <v>0</v>
      </c>
      <c r="AA42" s="19">
        <f t="shared" si="7"/>
        <v>0.5</v>
      </c>
      <c r="AB42" s="18">
        <v>6</v>
      </c>
      <c r="AC42" s="17">
        <v>27</v>
      </c>
    </row>
    <row r="43" spans="1:29" ht="15" customHeight="1" x14ac:dyDescent="0.25">
      <c r="A43" s="24" t="s">
        <v>115</v>
      </c>
      <c r="B43" s="23" t="s">
        <v>341</v>
      </c>
      <c r="C43" s="20">
        <v>6</v>
      </c>
      <c r="D43" s="21"/>
      <c r="E43" s="21"/>
      <c r="F43" s="21"/>
      <c r="G43" s="21"/>
      <c r="H43" s="21"/>
      <c r="I43" s="21"/>
      <c r="J43" s="21"/>
      <c r="K43" s="21"/>
      <c r="L43" s="20" t="s">
        <v>337</v>
      </c>
      <c r="M43" s="19">
        <f t="shared" si="4"/>
        <v>0.66666666666666663</v>
      </c>
      <c r="N43" s="19">
        <f t="shared" si="5"/>
        <v>0.33333333333333331</v>
      </c>
      <c r="O43" s="18">
        <v>9</v>
      </c>
      <c r="P43" s="26"/>
      <c r="Q43" s="21"/>
      <c r="R43" s="21"/>
      <c r="S43" s="21"/>
      <c r="T43" s="20" t="s">
        <v>337</v>
      </c>
      <c r="U43" s="21"/>
      <c r="V43" s="21"/>
      <c r="W43" s="21"/>
      <c r="X43" s="21"/>
      <c r="Y43" s="20" t="s">
        <v>337</v>
      </c>
      <c r="Z43" s="19">
        <f t="shared" si="6"/>
        <v>1</v>
      </c>
      <c r="AA43" s="19">
        <f t="shared" si="7"/>
        <v>1</v>
      </c>
      <c r="AB43" s="18" t="s">
        <v>337</v>
      </c>
      <c r="AC43" s="17">
        <v>12</v>
      </c>
    </row>
    <row r="44" spans="1:29" ht="15" customHeight="1" x14ac:dyDescent="0.25">
      <c r="A44" s="24" t="s">
        <v>117</v>
      </c>
      <c r="B44" s="23" t="s">
        <v>118</v>
      </c>
      <c r="C44" s="20">
        <v>24</v>
      </c>
      <c r="D44" s="21"/>
      <c r="E44" s="20" t="s">
        <v>337</v>
      </c>
      <c r="F44" s="21"/>
      <c r="G44" s="21"/>
      <c r="H44" s="21"/>
      <c r="I44" s="21"/>
      <c r="J44" s="21"/>
      <c r="K44" s="21"/>
      <c r="L44" s="20" t="s">
        <v>337</v>
      </c>
      <c r="M44" s="19">
        <f t="shared" si="4"/>
        <v>0.8</v>
      </c>
      <c r="N44" s="19">
        <f t="shared" si="5"/>
        <v>0.1</v>
      </c>
      <c r="O44" s="18">
        <v>30</v>
      </c>
      <c r="P44" s="26"/>
      <c r="Q44" s="21"/>
      <c r="R44" s="21"/>
      <c r="S44" s="21"/>
      <c r="T44" s="20" t="s">
        <v>337</v>
      </c>
      <c r="U44" s="21"/>
      <c r="V44" s="21"/>
      <c r="W44" s="21"/>
      <c r="X44" s="21"/>
      <c r="Y44" s="21"/>
      <c r="Z44" s="19">
        <f t="shared" si="6"/>
        <v>1</v>
      </c>
      <c r="AA44" s="19">
        <f t="shared" si="7"/>
        <v>0</v>
      </c>
      <c r="AB44" s="18" t="s">
        <v>337</v>
      </c>
      <c r="AC44" s="17">
        <v>33</v>
      </c>
    </row>
    <row r="45" spans="1:29" ht="15" customHeight="1" x14ac:dyDescent="0.25">
      <c r="A45" s="24" t="s">
        <v>119</v>
      </c>
      <c r="B45" s="23" t="s">
        <v>120</v>
      </c>
      <c r="C45" s="20">
        <v>711</v>
      </c>
      <c r="D45" s="20">
        <v>24</v>
      </c>
      <c r="E45" s="20">
        <v>174</v>
      </c>
      <c r="F45" s="20">
        <v>81</v>
      </c>
      <c r="G45" s="20">
        <v>12</v>
      </c>
      <c r="H45" s="20" t="s">
        <v>337</v>
      </c>
      <c r="I45" s="20" t="s">
        <v>337</v>
      </c>
      <c r="J45" s="20" t="s">
        <v>337</v>
      </c>
      <c r="K45" s="21"/>
      <c r="L45" s="20">
        <v>285</v>
      </c>
      <c r="M45" s="19">
        <f t="shared" si="4"/>
        <v>0.56451612903225812</v>
      </c>
      <c r="N45" s="19">
        <f t="shared" si="5"/>
        <v>0.21889400921658986</v>
      </c>
      <c r="O45" s="18">
        <v>1302</v>
      </c>
      <c r="P45" s="22">
        <v>24</v>
      </c>
      <c r="Q45" s="20">
        <v>18</v>
      </c>
      <c r="R45" s="20" t="s">
        <v>337</v>
      </c>
      <c r="S45" s="20">
        <v>12</v>
      </c>
      <c r="T45" s="20">
        <v>168</v>
      </c>
      <c r="U45" s="20" t="s">
        <v>337</v>
      </c>
      <c r="V45" s="21"/>
      <c r="W45" s="21"/>
      <c r="X45" s="20" t="s">
        <v>337</v>
      </c>
      <c r="Y45" s="20">
        <v>42</v>
      </c>
      <c r="Z45" s="19">
        <f t="shared" si="6"/>
        <v>0.62222222222222223</v>
      </c>
      <c r="AA45" s="19">
        <f t="shared" si="7"/>
        <v>0.15555555555555556</v>
      </c>
      <c r="AB45" s="18">
        <v>270</v>
      </c>
      <c r="AC45" s="17">
        <v>1551</v>
      </c>
    </row>
    <row r="46" spans="1:29" ht="15" customHeight="1" x14ac:dyDescent="0.25">
      <c r="A46" s="24" t="s">
        <v>122</v>
      </c>
      <c r="B46" s="23" t="s">
        <v>123</v>
      </c>
      <c r="C46" s="20">
        <v>6</v>
      </c>
      <c r="D46" s="21"/>
      <c r="E46" s="20">
        <v>6</v>
      </c>
      <c r="F46" s="20" t="s">
        <v>337</v>
      </c>
      <c r="G46" s="21"/>
      <c r="H46" s="21"/>
      <c r="I46" s="21"/>
      <c r="J46" s="21"/>
      <c r="K46" s="21"/>
      <c r="L46" s="20">
        <v>6</v>
      </c>
      <c r="M46" s="19">
        <f t="shared" si="4"/>
        <v>0.33333333333333331</v>
      </c>
      <c r="N46" s="19">
        <f t="shared" si="5"/>
        <v>0.33333333333333331</v>
      </c>
      <c r="O46" s="18">
        <v>18</v>
      </c>
      <c r="P46" s="22">
        <v>9</v>
      </c>
      <c r="Q46" s="21"/>
      <c r="R46" s="21"/>
      <c r="S46" s="21"/>
      <c r="T46" s="20" t="s">
        <v>337</v>
      </c>
      <c r="U46" s="21"/>
      <c r="V46" s="21"/>
      <c r="W46" s="21"/>
      <c r="X46" s="21"/>
      <c r="Y46" s="21"/>
      <c r="Z46" s="19">
        <f t="shared" si="6"/>
        <v>0.33333333333333331</v>
      </c>
      <c r="AA46" s="19">
        <f t="shared" si="7"/>
        <v>0</v>
      </c>
      <c r="AB46" s="18">
        <v>9</v>
      </c>
      <c r="AC46" s="17">
        <v>27</v>
      </c>
    </row>
    <row r="47" spans="1:29" ht="15" customHeight="1" x14ac:dyDescent="0.25">
      <c r="A47" s="24" t="s">
        <v>125</v>
      </c>
      <c r="B47" s="23" t="s">
        <v>126</v>
      </c>
      <c r="C47" s="20">
        <v>1065</v>
      </c>
      <c r="D47" s="20">
        <v>36</v>
      </c>
      <c r="E47" s="20">
        <v>147</v>
      </c>
      <c r="F47" s="20">
        <v>72</v>
      </c>
      <c r="G47" s="20">
        <v>6</v>
      </c>
      <c r="H47" s="20">
        <v>6</v>
      </c>
      <c r="I47" s="20">
        <v>6</v>
      </c>
      <c r="J47" s="21"/>
      <c r="K47" s="20" t="s">
        <v>337</v>
      </c>
      <c r="L47" s="20">
        <v>243</v>
      </c>
      <c r="M47" s="19">
        <f t="shared" si="4"/>
        <v>0.69639468690702089</v>
      </c>
      <c r="N47" s="19">
        <f t="shared" si="5"/>
        <v>0.15370018975332067</v>
      </c>
      <c r="O47" s="18">
        <v>1581</v>
      </c>
      <c r="P47" s="22">
        <v>33</v>
      </c>
      <c r="Q47" s="20">
        <v>33</v>
      </c>
      <c r="R47" s="20">
        <v>9</v>
      </c>
      <c r="S47" s="20">
        <v>21</v>
      </c>
      <c r="T47" s="20">
        <v>150</v>
      </c>
      <c r="U47" s="20">
        <v>18</v>
      </c>
      <c r="V47" s="21"/>
      <c r="W47" s="21"/>
      <c r="X47" s="21"/>
      <c r="Y47" s="20">
        <v>48</v>
      </c>
      <c r="Z47" s="19">
        <f t="shared" si="6"/>
        <v>0.48076923076923078</v>
      </c>
      <c r="AA47" s="19">
        <f t="shared" si="7"/>
        <v>0.15384615384615385</v>
      </c>
      <c r="AB47" s="18">
        <v>312</v>
      </c>
      <c r="AC47" s="17">
        <v>1854</v>
      </c>
    </row>
    <row r="48" spans="1:29" ht="15" customHeight="1" x14ac:dyDescent="0.25">
      <c r="A48" s="24" t="s">
        <v>127</v>
      </c>
      <c r="B48" s="23" t="s">
        <v>128</v>
      </c>
      <c r="C48" s="20">
        <v>2133</v>
      </c>
      <c r="D48" s="20">
        <v>75</v>
      </c>
      <c r="E48" s="20">
        <v>330</v>
      </c>
      <c r="F48" s="20">
        <v>198</v>
      </c>
      <c r="G48" s="20">
        <v>39</v>
      </c>
      <c r="H48" s="20">
        <v>24</v>
      </c>
      <c r="I48" s="20">
        <v>6</v>
      </c>
      <c r="J48" s="20" t="s">
        <v>337</v>
      </c>
      <c r="K48" s="21"/>
      <c r="L48" s="20">
        <v>834</v>
      </c>
      <c r="M48" s="19">
        <f t="shared" si="4"/>
        <v>0.60876757650951197</v>
      </c>
      <c r="N48" s="19">
        <f t="shared" si="5"/>
        <v>0.22994210090984285</v>
      </c>
      <c r="O48" s="18">
        <v>3627</v>
      </c>
      <c r="P48" s="22">
        <v>156</v>
      </c>
      <c r="Q48" s="20">
        <v>117</v>
      </c>
      <c r="R48" s="20">
        <v>27</v>
      </c>
      <c r="S48" s="20">
        <v>72</v>
      </c>
      <c r="T48" s="20">
        <v>681</v>
      </c>
      <c r="U48" s="20">
        <v>51</v>
      </c>
      <c r="V48" s="21"/>
      <c r="W48" s="20" t="s">
        <v>337</v>
      </c>
      <c r="X48" s="21"/>
      <c r="Y48" s="20">
        <v>177</v>
      </c>
      <c r="Z48" s="19">
        <f t="shared" si="6"/>
        <v>0.53286384976525825</v>
      </c>
      <c r="AA48" s="19">
        <f t="shared" si="7"/>
        <v>0.13849765258215962</v>
      </c>
      <c r="AB48" s="18">
        <v>1278</v>
      </c>
      <c r="AC48" s="17">
        <v>4779</v>
      </c>
    </row>
    <row r="49" spans="1:29" ht="15" customHeight="1" x14ac:dyDescent="0.25">
      <c r="A49" s="24" t="s">
        <v>129</v>
      </c>
      <c r="B49" s="23" t="s">
        <v>130</v>
      </c>
      <c r="C49" s="20">
        <v>156</v>
      </c>
      <c r="D49" s="20" t="s">
        <v>337</v>
      </c>
      <c r="E49" s="20">
        <v>27</v>
      </c>
      <c r="F49" s="20" t="s">
        <v>337</v>
      </c>
      <c r="G49" s="20" t="s">
        <v>337</v>
      </c>
      <c r="H49" s="21"/>
      <c r="I49" s="21"/>
      <c r="J49" s="21"/>
      <c r="K49" s="20" t="s">
        <v>337</v>
      </c>
      <c r="L49" s="20">
        <v>33</v>
      </c>
      <c r="M49" s="19">
        <f t="shared" si="4"/>
        <v>0.71621621621621623</v>
      </c>
      <c r="N49" s="19">
        <f t="shared" si="5"/>
        <v>0.14864864864864866</v>
      </c>
      <c r="O49" s="18">
        <v>222</v>
      </c>
      <c r="P49" s="22" t="s">
        <v>337</v>
      </c>
      <c r="Q49" s="21"/>
      <c r="R49" s="21"/>
      <c r="S49" s="21"/>
      <c r="T49" s="20">
        <v>9</v>
      </c>
      <c r="U49" s="21"/>
      <c r="V49" s="21"/>
      <c r="W49" s="21"/>
      <c r="X49" s="21"/>
      <c r="Y49" s="20" t="s">
        <v>337</v>
      </c>
      <c r="Z49" s="19">
        <f t="shared" si="6"/>
        <v>0.6</v>
      </c>
      <c r="AA49" s="19">
        <f t="shared" si="7"/>
        <v>0.2</v>
      </c>
      <c r="AB49" s="18">
        <v>15</v>
      </c>
      <c r="AC49" s="17">
        <v>237</v>
      </c>
    </row>
    <row r="50" spans="1:29" ht="15" customHeight="1" x14ac:dyDescent="0.25">
      <c r="A50" s="24" t="s">
        <v>131</v>
      </c>
      <c r="B50" s="23" t="s">
        <v>132</v>
      </c>
      <c r="C50" s="20">
        <v>132</v>
      </c>
      <c r="D50" s="20" t="s">
        <v>337</v>
      </c>
      <c r="E50" s="20">
        <v>18</v>
      </c>
      <c r="F50" s="20">
        <v>9</v>
      </c>
      <c r="G50" s="20" t="s">
        <v>337</v>
      </c>
      <c r="H50" s="20" t="s">
        <v>337</v>
      </c>
      <c r="I50" s="20" t="s">
        <v>337</v>
      </c>
      <c r="J50" s="21"/>
      <c r="K50" s="21"/>
      <c r="L50" s="20">
        <v>48</v>
      </c>
      <c r="M50" s="19">
        <f t="shared" si="4"/>
        <v>0.63380281690140849</v>
      </c>
      <c r="N50" s="19">
        <f t="shared" si="5"/>
        <v>0.22535211267605634</v>
      </c>
      <c r="O50" s="18">
        <v>213</v>
      </c>
      <c r="P50" s="22">
        <v>6</v>
      </c>
      <c r="Q50" s="20" t="s">
        <v>337</v>
      </c>
      <c r="R50" s="20" t="s">
        <v>337</v>
      </c>
      <c r="S50" s="20">
        <v>6</v>
      </c>
      <c r="T50" s="20">
        <v>24</v>
      </c>
      <c r="U50" s="20" t="s">
        <v>337</v>
      </c>
      <c r="V50" s="20" t="s">
        <v>337</v>
      </c>
      <c r="W50" s="20" t="s">
        <v>337</v>
      </c>
      <c r="X50" s="21"/>
      <c r="Y50" s="20">
        <v>21</v>
      </c>
      <c r="Z50" s="19">
        <f t="shared" si="6"/>
        <v>0.38095238095238093</v>
      </c>
      <c r="AA50" s="19">
        <f t="shared" si="7"/>
        <v>0.33333333333333331</v>
      </c>
      <c r="AB50" s="18">
        <v>63</v>
      </c>
      <c r="AC50" s="17">
        <v>273</v>
      </c>
    </row>
    <row r="51" spans="1:29" ht="15" customHeight="1" x14ac:dyDescent="0.25">
      <c r="A51" s="24" t="s">
        <v>133</v>
      </c>
      <c r="B51" s="23" t="s">
        <v>134</v>
      </c>
      <c r="C51" s="20">
        <v>705</v>
      </c>
      <c r="D51" s="20">
        <v>27</v>
      </c>
      <c r="E51" s="20">
        <v>102</v>
      </c>
      <c r="F51" s="20">
        <v>45</v>
      </c>
      <c r="G51" s="20">
        <v>6</v>
      </c>
      <c r="H51" s="20">
        <v>6</v>
      </c>
      <c r="I51" s="20" t="s">
        <v>337</v>
      </c>
      <c r="J51" s="20" t="s">
        <v>337</v>
      </c>
      <c r="K51" s="21"/>
      <c r="L51" s="20">
        <v>267</v>
      </c>
      <c r="M51" s="19">
        <f t="shared" si="4"/>
        <v>0.63212435233160624</v>
      </c>
      <c r="N51" s="19">
        <f t="shared" si="5"/>
        <v>0.23056994818652848</v>
      </c>
      <c r="O51" s="18">
        <v>1158</v>
      </c>
      <c r="P51" s="22">
        <v>6</v>
      </c>
      <c r="Q51" s="20">
        <v>12</v>
      </c>
      <c r="R51" s="20" t="s">
        <v>337</v>
      </c>
      <c r="S51" s="20">
        <v>12</v>
      </c>
      <c r="T51" s="20">
        <v>141</v>
      </c>
      <c r="U51" s="20" t="s">
        <v>337</v>
      </c>
      <c r="V51" s="21"/>
      <c r="W51" s="21"/>
      <c r="X51" s="21"/>
      <c r="Y51" s="20">
        <v>42</v>
      </c>
      <c r="Z51" s="19">
        <f t="shared" si="6"/>
        <v>0.64383561643835618</v>
      </c>
      <c r="AA51" s="19">
        <f t="shared" si="7"/>
        <v>0.19178082191780821</v>
      </c>
      <c r="AB51" s="18">
        <v>219</v>
      </c>
      <c r="AC51" s="17">
        <v>1374</v>
      </c>
    </row>
    <row r="52" spans="1:29" ht="15" customHeight="1" x14ac:dyDescent="0.25">
      <c r="A52" s="24" t="s">
        <v>342</v>
      </c>
      <c r="B52" s="23" t="s">
        <v>343</v>
      </c>
      <c r="C52" s="20">
        <v>24</v>
      </c>
      <c r="D52" s="20" t="s">
        <v>337</v>
      </c>
      <c r="E52" s="20" t="s">
        <v>337</v>
      </c>
      <c r="F52" s="20" t="s">
        <v>337</v>
      </c>
      <c r="G52" s="20" t="s">
        <v>337</v>
      </c>
      <c r="H52" s="21"/>
      <c r="I52" s="21"/>
      <c r="J52" s="21"/>
      <c r="K52" s="21"/>
      <c r="L52" s="20">
        <v>12</v>
      </c>
      <c r="M52" s="19">
        <f t="shared" si="4"/>
        <v>0.6</v>
      </c>
      <c r="N52" s="19">
        <f t="shared" si="5"/>
        <v>0.26666666666666666</v>
      </c>
      <c r="O52" s="18">
        <v>45</v>
      </c>
      <c r="P52" s="22" t="s">
        <v>337</v>
      </c>
      <c r="Q52" s="21"/>
      <c r="R52" s="21"/>
      <c r="S52" s="20" t="s">
        <v>337</v>
      </c>
      <c r="T52" s="20" t="s">
        <v>337</v>
      </c>
      <c r="U52" s="20" t="s">
        <v>337</v>
      </c>
      <c r="V52" s="21"/>
      <c r="W52" s="21"/>
      <c r="X52" s="21"/>
      <c r="Y52" s="20">
        <v>9</v>
      </c>
      <c r="Z52" s="19">
        <f t="shared" si="6"/>
        <v>0.16666666666666666</v>
      </c>
      <c r="AA52" s="19">
        <f t="shared" si="7"/>
        <v>0.5</v>
      </c>
      <c r="AB52" s="18">
        <v>18</v>
      </c>
      <c r="AC52" s="17">
        <v>63</v>
      </c>
    </row>
    <row r="53" spans="1:29" ht="15" customHeight="1" x14ac:dyDescent="0.25">
      <c r="A53" s="24" t="s">
        <v>344</v>
      </c>
      <c r="B53" s="23" t="s">
        <v>345</v>
      </c>
      <c r="C53" s="20">
        <v>9</v>
      </c>
      <c r="D53" s="21"/>
      <c r="E53" s="21"/>
      <c r="F53" s="21"/>
      <c r="G53" s="21"/>
      <c r="H53" s="21"/>
      <c r="I53" s="21"/>
      <c r="J53" s="21"/>
      <c r="K53" s="21"/>
      <c r="L53" s="21"/>
      <c r="M53" s="19">
        <f t="shared" si="4"/>
        <v>1</v>
      </c>
      <c r="N53" s="19">
        <f t="shared" si="5"/>
        <v>0</v>
      </c>
      <c r="O53" s="18">
        <v>9</v>
      </c>
      <c r="P53" s="26"/>
      <c r="Q53" s="21"/>
      <c r="R53" s="21"/>
      <c r="S53" s="21"/>
      <c r="T53" s="21"/>
      <c r="U53" s="21"/>
      <c r="V53" s="21"/>
      <c r="W53" s="21"/>
      <c r="X53" s="21"/>
      <c r="Y53" s="21"/>
      <c r="Z53" s="19" t="str">
        <f t="shared" si="6"/>
        <v/>
      </c>
      <c r="AA53" s="19" t="str">
        <f t="shared" si="7"/>
        <v/>
      </c>
      <c r="AB53" s="25"/>
      <c r="AC53" s="17">
        <v>9</v>
      </c>
    </row>
    <row r="54" spans="1:29" ht="15" customHeight="1" x14ac:dyDescent="0.25">
      <c r="A54" s="24" t="s">
        <v>135</v>
      </c>
      <c r="B54" s="23" t="s">
        <v>136</v>
      </c>
      <c r="C54" s="20">
        <v>18</v>
      </c>
      <c r="D54" s="20" t="s">
        <v>337</v>
      </c>
      <c r="E54" s="20">
        <v>6</v>
      </c>
      <c r="F54" s="21"/>
      <c r="G54" s="21"/>
      <c r="H54" s="21"/>
      <c r="I54" s="21"/>
      <c r="J54" s="21"/>
      <c r="K54" s="21"/>
      <c r="L54" s="20">
        <v>9</v>
      </c>
      <c r="M54" s="19">
        <f t="shared" si="4"/>
        <v>0.58333333333333337</v>
      </c>
      <c r="N54" s="19">
        <f t="shared" si="5"/>
        <v>0.25</v>
      </c>
      <c r="O54" s="18">
        <v>36</v>
      </c>
      <c r="P54" s="26"/>
      <c r="Q54" s="21"/>
      <c r="R54" s="21"/>
      <c r="S54" s="21"/>
      <c r="T54" s="20" t="s">
        <v>337</v>
      </c>
      <c r="U54" s="21"/>
      <c r="V54" s="21"/>
      <c r="W54" s="21"/>
      <c r="X54" s="21"/>
      <c r="Y54" s="21"/>
      <c r="Z54" s="19">
        <f t="shared" si="6"/>
        <v>1</v>
      </c>
      <c r="AA54" s="19">
        <f t="shared" si="7"/>
        <v>0</v>
      </c>
      <c r="AB54" s="18" t="s">
        <v>337</v>
      </c>
      <c r="AC54" s="17">
        <v>36</v>
      </c>
    </row>
    <row r="55" spans="1:29" ht="15" customHeight="1" x14ac:dyDescent="0.25">
      <c r="A55" s="24" t="s">
        <v>137</v>
      </c>
      <c r="B55" s="23" t="s">
        <v>138</v>
      </c>
      <c r="C55" s="20">
        <v>87</v>
      </c>
      <c r="D55" s="20" t="s">
        <v>337</v>
      </c>
      <c r="E55" s="20">
        <v>12</v>
      </c>
      <c r="F55" s="20" t="s">
        <v>337</v>
      </c>
      <c r="G55" s="21"/>
      <c r="H55" s="21"/>
      <c r="I55" s="21"/>
      <c r="J55" s="21"/>
      <c r="K55" s="21"/>
      <c r="L55" s="20">
        <v>15</v>
      </c>
      <c r="M55" s="19">
        <f t="shared" si="4"/>
        <v>0.76923076923076927</v>
      </c>
      <c r="N55" s="19">
        <f t="shared" si="5"/>
        <v>0.12820512820512819</v>
      </c>
      <c r="O55" s="18">
        <v>117</v>
      </c>
      <c r="P55" s="26"/>
      <c r="Q55" s="21"/>
      <c r="R55" s="21"/>
      <c r="S55" s="21"/>
      <c r="T55" s="21"/>
      <c r="U55" s="21"/>
      <c r="V55" s="21"/>
      <c r="W55" s="21"/>
      <c r="X55" s="21"/>
      <c r="Y55" s="21"/>
      <c r="Z55" s="19" t="str">
        <f t="shared" si="6"/>
        <v/>
      </c>
      <c r="AA55" s="19" t="str">
        <f t="shared" si="7"/>
        <v/>
      </c>
      <c r="AB55" s="25"/>
      <c r="AC55" s="17">
        <v>117</v>
      </c>
    </row>
    <row r="56" spans="1:29" ht="15" customHeight="1" x14ac:dyDescent="0.25">
      <c r="A56" s="24" t="s">
        <v>139</v>
      </c>
      <c r="B56" s="23" t="s">
        <v>140</v>
      </c>
      <c r="C56" s="20">
        <v>12</v>
      </c>
      <c r="D56" s="20" t="s">
        <v>337</v>
      </c>
      <c r="E56" s="21"/>
      <c r="F56" s="21"/>
      <c r="G56" s="21"/>
      <c r="H56" s="21"/>
      <c r="I56" s="21"/>
      <c r="J56" s="21"/>
      <c r="K56" s="21"/>
      <c r="L56" s="21"/>
      <c r="M56" s="19">
        <f t="shared" si="4"/>
        <v>1.25</v>
      </c>
      <c r="N56" s="19">
        <f t="shared" si="5"/>
        <v>0</v>
      </c>
      <c r="O56" s="18">
        <v>12</v>
      </c>
      <c r="P56" s="26"/>
      <c r="Q56" s="21"/>
      <c r="R56" s="21"/>
      <c r="S56" s="21"/>
      <c r="T56" s="21"/>
      <c r="U56" s="21"/>
      <c r="V56" s="21"/>
      <c r="W56" s="21"/>
      <c r="X56" s="21"/>
      <c r="Y56" s="21"/>
      <c r="Z56" s="19" t="str">
        <f t="shared" si="6"/>
        <v/>
      </c>
      <c r="AA56" s="19" t="str">
        <f t="shared" si="7"/>
        <v/>
      </c>
      <c r="AB56" s="25"/>
      <c r="AC56" s="17">
        <v>12</v>
      </c>
    </row>
    <row r="57" spans="1:29" ht="15" customHeight="1" x14ac:dyDescent="0.25">
      <c r="A57" s="24" t="s">
        <v>141</v>
      </c>
      <c r="B57" s="23" t="s">
        <v>142</v>
      </c>
      <c r="C57" s="20">
        <v>54</v>
      </c>
      <c r="D57" s="20" t="s">
        <v>337</v>
      </c>
      <c r="E57" s="20" t="s">
        <v>337</v>
      </c>
      <c r="F57" s="20" t="s">
        <v>337</v>
      </c>
      <c r="G57" s="21"/>
      <c r="H57" s="21"/>
      <c r="I57" s="21"/>
      <c r="J57" s="21"/>
      <c r="K57" s="21"/>
      <c r="L57" s="20">
        <v>12</v>
      </c>
      <c r="M57" s="19">
        <f t="shared" si="4"/>
        <v>0.76</v>
      </c>
      <c r="N57" s="19">
        <f t="shared" si="5"/>
        <v>0.16</v>
      </c>
      <c r="O57" s="18">
        <v>75</v>
      </c>
      <c r="P57" s="26"/>
      <c r="Q57" s="21"/>
      <c r="R57" s="21"/>
      <c r="S57" s="21"/>
      <c r="T57" s="20" t="s">
        <v>337</v>
      </c>
      <c r="U57" s="21"/>
      <c r="V57" s="21"/>
      <c r="W57" s="21"/>
      <c r="X57" s="21"/>
      <c r="Y57" s="21"/>
      <c r="Z57" s="19">
        <f t="shared" si="6"/>
        <v>1</v>
      </c>
      <c r="AA57" s="19">
        <f t="shared" si="7"/>
        <v>0</v>
      </c>
      <c r="AB57" s="18" t="s">
        <v>337</v>
      </c>
      <c r="AC57" s="17">
        <v>75</v>
      </c>
    </row>
    <row r="58" spans="1:29" ht="15" customHeight="1" x14ac:dyDescent="0.25">
      <c r="A58" s="24" t="s">
        <v>143</v>
      </c>
      <c r="B58" s="23" t="s">
        <v>144</v>
      </c>
      <c r="C58" s="20">
        <v>606</v>
      </c>
      <c r="D58" s="20">
        <v>27</v>
      </c>
      <c r="E58" s="20">
        <v>117</v>
      </c>
      <c r="F58" s="20">
        <v>57</v>
      </c>
      <c r="G58" s="20">
        <v>12</v>
      </c>
      <c r="H58" s="20">
        <v>15</v>
      </c>
      <c r="I58" s="20">
        <v>6</v>
      </c>
      <c r="J58" s="21"/>
      <c r="K58" s="20" t="s">
        <v>337</v>
      </c>
      <c r="L58" s="20">
        <v>258</v>
      </c>
      <c r="M58" s="19">
        <f t="shared" si="4"/>
        <v>0.57650273224043713</v>
      </c>
      <c r="N58" s="19">
        <f t="shared" si="5"/>
        <v>0.23497267759562843</v>
      </c>
      <c r="O58" s="18">
        <v>1098</v>
      </c>
      <c r="P58" s="22">
        <v>66</v>
      </c>
      <c r="Q58" s="20">
        <v>24</v>
      </c>
      <c r="R58" s="20">
        <v>21</v>
      </c>
      <c r="S58" s="20">
        <v>21</v>
      </c>
      <c r="T58" s="20">
        <v>393</v>
      </c>
      <c r="U58" s="20">
        <v>12</v>
      </c>
      <c r="V58" s="21"/>
      <c r="W58" s="20" t="s">
        <v>337</v>
      </c>
      <c r="X58" s="21"/>
      <c r="Y58" s="20">
        <v>102</v>
      </c>
      <c r="Z58" s="19">
        <f t="shared" si="6"/>
        <v>0.61214953271028039</v>
      </c>
      <c r="AA58" s="19">
        <f t="shared" si="7"/>
        <v>0.15887850467289719</v>
      </c>
      <c r="AB58" s="18">
        <v>642</v>
      </c>
      <c r="AC58" s="17">
        <v>1665</v>
      </c>
    </row>
    <row r="59" spans="1:29" ht="15" customHeight="1" x14ac:dyDescent="0.25">
      <c r="A59" s="24" t="s">
        <v>145</v>
      </c>
      <c r="B59" s="23" t="s">
        <v>146</v>
      </c>
      <c r="C59" s="20">
        <v>1992</v>
      </c>
      <c r="D59" s="20">
        <v>51</v>
      </c>
      <c r="E59" s="20">
        <v>423</v>
      </c>
      <c r="F59" s="20">
        <v>228</v>
      </c>
      <c r="G59" s="20">
        <v>48</v>
      </c>
      <c r="H59" s="20">
        <v>12</v>
      </c>
      <c r="I59" s="20">
        <v>12</v>
      </c>
      <c r="J59" s="21"/>
      <c r="K59" s="21"/>
      <c r="L59" s="20">
        <v>780</v>
      </c>
      <c r="M59" s="19">
        <f t="shared" si="4"/>
        <v>0.57662997459779852</v>
      </c>
      <c r="N59" s="19">
        <f t="shared" si="5"/>
        <v>0.2201524132091448</v>
      </c>
      <c r="O59" s="18">
        <v>3543</v>
      </c>
      <c r="P59" s="22">
        <v>93</v>
      </c>
      <c r="Q59" s="20">
        <v>123</v>
      </c>
      <c r="R59" s="20">
        <v>21</v>
      </c>
      <c r="S59" s="20">
        <v>75</v>
      </c>
      <c r="T59" s="20">
        <v>336</v>
      </c>
      <c r="U59" s="20">
        <v>33</v>
      </c>
      <c r="V59" s="20" t="s">
        <v>337</v>
      </c>
      <c r="W59" s="21"/>
      <c r="X59" s="21"/>
      <c r="Y59" s="20">
        <v>102</v>
      </c>
      <c r="Z59" s="19">
        <f t="shared" si="6"/>
        <v>0.42748091603053434</v>
      </c>
      <c r="AA59" s="19">
        <f t="shared" si="7"/>
        <v>0.12977099236641221</v>
      </c>
      <c r="AB59" s="18">
        <v>786</v>
      </c>
      <c r="AC59" s="17">
        <v>4074</v>
      </c>
    </row>
    <row r="60" spans="1:29" ht="15" customHeight="1" x14ac:dyDescent="0.25">
      <c r="A60" s="24" t="s">
        <v>148</v>
      </c>
      <c r="B60" s="23" t="s">
        <v>149</v>
      </c>
      <c r="C60" s="20">
        <v>324</v>
      </c>
      <c r="D60" s="20">
        <v>12</v>
      </c>
      <c r="E60" s="20">
        <v>87</v>
      </c>
      <c r="F60" s="20">
        <v>30</v>
      </c>
      <c r="G60" s="20" t="s">
        <v>337</v>
      </c>
      <c r="H60" s="20">
        <v>6</v>
      </c>
      <c r="I60" s="20" t="s">
        <v>337</v>
      </c>
      <c r="J60" s="20" t="s">
        <v>337</v>
      </c>
      <c r="K60" s="21"/>
      <c r="L60" s="20">
        <v>132</v>
      </c>
      <c r="M60" s="19">
        <f t="shared" si="4"/>
        <v>0.56000000000000005</v>
      </c>
      <c r="N60" s="19">
        <f t="shared" si="5"/>
        <v>0.22</v>
      </c>
      <c r="O60" s="18">
        <v>600</v>
      </c>
      <c r="P60" s="22">
        <v>36</v>
      </c>
      <c r="Q60" s="20">
        <v>6</v>
      </c>
      <c r="R60" s="20">
        <v>9</v>
      </c>
      <c r="S60" s="20">
        <v>6</v>
      </c>
      <c r="T60" s="20">
        <v>33</v>
      </c>
      <c r="U60" s="20">
        <v>6</v>
      </c>
      <c r="V60" s="21"/>
      <c r="W60" s="21"/>
      <c r="X60" s="21"/>
      <c r="Y60" s="20">
        <v>21</v>
      </c>
      <c r="Z60" s="19">
        <f t="shared" si="6"/>
        <v>0.28947368421052633</v>
      </c>
      <c r="AA60" s="19">
        <f t="shared" si="7"/>
        <v>0.18421052631578946</v>
      </c>
      <c r="AB60" s="18">
        <v>114</v>
      </c>
      <c r="AC60" s="17">
        <v>672</v>
      </c>
    </row>
    <row r="61" spans="1:29" ht="15" customHeight="1" x14ac:dyDescent="0.25">
      <c r="A61" s="24" t="s">
        <v>150</v>
      </c>
      <c r="B61" s="23" t="s">
        <v>151</v>
      </c>
      <c r="C61" s="20">
        <v>2310</v>
      </c>
      <c r="D61" s="20">
        <v>69</v>
      </c>
      <c r="E61" s="20">
        <v>441</v>
      </c>
      <c r="F61" s="20">
        <v>204</v>
      </c>
      <c r="G61" s="20">
        <v>15</v>
      </c>
      <c r="H61" s="20">
        <v>9</v>
      </c>
      <c r="I61" s="20">
        <v>6</v>
      </c>
      <c r="J61" s="20" t="s">
        <v>337</v>
      </c>
      <c r="K61" s="20" t="s">
        <v>337</v>
      </c>
      <c r="L61" s="20">
        <v>753</v>
      </c>
      <c r="M61" s="19">
        <f t="shared" si="4"/>
        <v>0.62440944881889759</v>
      </c>
      <c r="N61" s="19">
        <f t="shared" si="5"/>
        <v>0.19763779527559056</v>
      </c>
      <c r="O61" s="18">
        <v>3810</v>
      </c>
      <c r="P61" s="22">
        <v>66</v>
      </c>
      <c r="Q61" s="20">
        <v>33</v>
      </c>
      <c r="R61" s="20">
        <v>9</v>
      </c>
      <c r="S61" s="20">
        <v>36</v>
      </c>
      <c r="T61" s="20">
        <v>453</v>
      </c>
      <c r="U61" s="20">
        <v>12</v>
      </c>
      <c r="V61" s="21"/>
      <c r="W61" s="21"/>
      <c r="X61" s="20" t="s">
        <v>337</v>
      </c>
      <c r="Y61" s="20">
        <v>126</v>
      </c>
      <c r="Z61" s="19">
        <f t="shared" si="6"/>
        <v>0.61632653061224485</v>
      </c>
      <c r="AA61" s="19">
        <f t="shared" si="7"/>
        <v>0.17142857142857143</v>
      </c>
      <c r="AB61" s="18">
        <v>735</v>
      </c>
      <c r="AC61" s="17">
        <v>4497</v>
      </c>
    </row>
    <row r="62" spans="1:29" ht="15" customHeight="1" x14ac:dyDescent="0.25">
      <c r="A62" s="24" t="s">
        <v>152</v>
      </c>
      <c r="B62" s="23" t="s">
        <v>153</v>
      </c>
      <c r="C62" s="20">
        <v>735</v>
      </c>
      <c r="D62" s="20">
        <v>24</v>
      </c>
      <c r="E62" s="20">
        <v>129</v>
      </c>
      <c r="F62" s="20">
        <v>78</v>
      </c>
      <c r="G62" s="20">
        <v>6</v>
      </c>
      <c r="H62" s="20">
        <v>6</v>
      </c>
      <c r="I62" s="20">
        <v>6</v>
      </c>
      <c r="J62" s="21"/>
      <c r="K62" s="21"/>
      <c r="L62" s="20">
        <v>303</v>
      </c>
      <c r="M62" s="19">
        <f t="shared" si="4"/>
        <v>0.59250585480093676</v>
      </c>
      <c r="N62" s="19">
        <f t="shared" si="5"/>
        <v>0.23653395784543327</v>
      </c>
      <c r="O62" s="18">
        <v>1281</v>
      </c>
      <c r="P62" s="22">
        <v>27</v>
      </c>
      <c r="Q62" s="20">
        <v>18</v>
      </c>
      <c r="R62" s="20">
        <v>12</v>
      </c>
      <c r="S62" s="20">
        <v>21</v>
      </c>
      <c r="T62" s="20">
        <v>141</v>
      </c>
      <c r="U62" s="20">
        <v>6</v>
      </c>
      <c r="V62" s="21"/>
      <c r="W62" s="21"/>
      <c r="X62" s="21"/>
      <c r="Y62" s="20">
        <v>66</v>
      </c>
      <c r="Z62" s="19">
        <f t="shared" si="6"/>
        <v>0.47959183673469385</v>
      </c>
      <c r="AA62" s="19">
        <f t="shared" si="7"/>
        <v>0.22448979591836735</v>
      </c>
      <c r="AB62" s="18">
        <v>294</v>
      </c>
      <c r="AC62" s="17">
        <v>1551</v>
      </c>
    </row>
    <row r="63" spans="1:29" ht="15" customHeight="1" x14ac:dyDescent="0.25">
      <c r="A63" s="24" t="s">
        <v>346</v>
      </c>
      <c r="B63" s="23" t="s">
        <v>347</v>
      </c>
      <c r="C63" s="20">
        <v>24</v>
      </c>
      <c r="D63" s="20" t="s">
        <v>337</v>
      </c>
      <c r="E63" s="20" t="s">
        <v>337</v>
      </c>
      <c r="F63" s="20" t="s">
        <v>337</v>
      </c>
      <c r="G63" s="21"/>
      <c r="H63" s="20" t="s">
        <v>337</v>
      </c>
      <c r="I63" s="21"/>
      <c r="J63" s="21"/>
      <c r="K63" s="21"/>
      <c r="L63" s="20">
        <v>24</v>
      </c>
      <c r="M63" s="19">
        <f t="shared" si="4"/>
        <v>0.45</v>
      </c>
      <c r="N63" s="19">
        <f t="shared" si="5"/>
        <v>0.4</v>
      </c>
      <c r="O63" s="18">
        <v>60</v>
      </c>
      <c r="P63" s="22" t="s">
        <v>337</v>
      </c>
      <c r="Q63" s="20" t="s">
        <v>337</v>
      </c>
      <c r="R63" s="20" t="s">
        <v>337</v>
      </c>
      <c r="S63" s="20" t="s">
        <v>337</v>
      </c>
      <c r="T63" s="20">
        <v>21</v>
      </c>
      <c r="U63" s="21"/>
      <c r="V63" s="21"/>
      <c r="W63" s="21"/>
      <c r="X63" s="21"/>
      <c r="Y63" s="20">
        <v>9</v>
      </c>
      <c r="Z63" s="19">
        <f t="shared" si="6"/>
        <v>0.5</v>
      </c>
      <c r="AA63" s="19">
        <f t="shared" si="7"/>
        <v>0.21428571428571427</v>
      </c>
      <c r="AB63" s="18">
        <v>42</v>
      </c>
      <c r="AC63" s="17">
        <v>96</v>
      </c>
    </row>
    <row r="64" spans="1:29" ht="15" customHeight="1" x14ac:dyDescent="0.25">
      <c r="A64" s="24" t="s">
        <v>154</v>
      </c>
      <c r="B64" s="23" t="s">
        <v>155</v>
      </c>
      <c r="C64" s="20">
        <v>828</v>
      </c>
      <c r="D64" s="20">
        <v>18</v>
      </c>
      <c r="E64" s="20">
        <v>156</v>
      </c>
      <c r="F64" s="20">
        <v>63</v>
      </c>
      <c r="G64" s="20">
        <v>6</v>
      </c>
      <c r="H64" s="20">
        <v>6</v>
      </c>
      <c r="I64" s="20" t="s">
        <v>337</v>
      </c>
      <c r="J64" s="21"/>
      <c r="K64" s="21"/>
      <c r="L64" s="20">
        <v>198</v>
      </c>
      <c r="M64" s="19">
        <f t="shared" si="4"/>
        <v>0.66509433962264153</v>
      </c>
      <c r="N64" s="19">
        <f t="shared" si="5"/>
        <v>0.15566037735849056</v>
      </c>
      <c r="O64" s="18">
        <v>1272</v>
      </c>
      <c r="P64" s="22">
        <v>39</v>
      </c>
      <c r="Q64" s="20">
        <v>6</v>
      </c>
      <c r="R64" s="20">
        <v>6</v>
      </c>
      <c r="S64" s="20" t="s">
        <v>337</v>
      </c>
      <c r="T64" s="20">
        <v>108</v>
      </c>
      <c r="U64" s="20">
        <v>6</v>
      </c>
      <c r="V64" s="21"/>
      <c r="W64" s="21"/>
      <c r="X64" s="21"/>
      <c r="Y64" s="20">
        <v>24</v>
      </c>
      <c r="Z64" s="19">
        <f t="shared" si="6"/>
        <v>0.55384615384615388</v>
      </c>
      <c r="AA64" s="19">
        <f t="shared" si="7"/>
        <v>0.12307692307692308</v>
      </c>
      <c r="AB64" s="18">
        <v>195</v>
      </c>
      <c r="AC64" s="17">
        <v>1455</v>
      </c>
    </row>
    <row r="65" spans="1:29" ht="15" customHeight="1" x14ac:dyDescent="0.25">
      <c r="A65" s="24" t="s">
        <v>348</v>
      </c>
      <c r="B65" s="23" t="s">
        <v>349</v>
      </c>
      <c r="C65" s="20">
        <v>21</v>
      </c>
      <c r="D65" s="20">
        <v>12</v>
      </c>
      <c r="E65" s="20" t="s">
        <v>337</v>
      </c>
      <c r="F65" s="20">
        <v>12</v>
      </c>
      <c r="G65" s="20">
        <v>6</v>
      </c>
      <c r="H65" s="21"/>
      <c r="I65" s="21"/>
      <c r="J65" s="21"/>
      <c r="K65" s="21"/>
      <c r="L65" s="20">
        <v>69</v>
      </c>
      <c r="M65" s="19">
        <f t="shared" si="4"/>
        <v>0.27500000000000002</v>
      </c>
      <c r="N65" s="19">
        <f t="shared" si="5"/>
        <v>0.57499999999999996</v>
      </c>
      <c r="O65" s="18">
        <v>120</v>
      </c>
      <c r="P65" s="22">
        <v>12</v>
      </c>
      <c r="Q65" s="20">
        <v>6</v>
      </c>
      <c r="R65" s="20" t="s">
        <v>337</v>
      </c>
      <c r="S65" s="20">
        <v>6</v>
      </c>
      <c r="T65" s="20">
        <v>69</v>
      </c>
      <c r="U65" s="21"/>
      <c r="V65" s="21"/>
      <c r="W65" s="21"/>
      <c r="X65" s="21"/>
      <c r="Y65" s="20">
        <v>12</v>
      </c>
      <c r="Z65" s="19">
        <f t="shared" si="6"/>
        <v>0.63888888888888884</v>
      </c>
      <c r="AA65" s="19">
        <f t="shared" si="7"/>
        <v>0.1111111111111111</v>
      </c>
      <c r="AB65" s="18">
        <v>108</v>
      </c>
      <c r="AC65" s="17">
        <v>228</v>
      </c>
    </row>
    <row r="66" spans="1:29" ht="15" customHeight="1" x14ac:dyDescent="0.25">
      <c r="A66" s="24" t="s">
        <v>156</v>
      </c>
      <c r="B66" s="23" t="s">
        <v>157</v>
      </c>
      <c r="C66" s="20">
        <v>54</v>
      </c>
      <c r="D66" s="20" t="s">
        <v>337</v>
      </c>
      <c r="E66" s="20" t="s">
        <v>337</v>
      </c>
      <c r="F66" s="20" t="s">
        <v>337</v>
      </c>
      <c r="G66" s="21"/>
      <c r="H66" s="21"/>
      <c r="I66" s="21"/>
      <c r="J66" s="21"/>
      <c r="K66" s="21"/>
      <c r="L66" s="20">
        <v>18</v>
      </c>
      <c r="M66" s="19">
        <f t="shared" si="4"/>
        <v>0.70370370370370372</v>
      </c>
      <c r="N66" s="19">
        <f t="shared" si="5"/>
        <v>0.22222222222222221</v>
      </c>
      <c r="O66" s="18">
        <v>81</v>
      </c>
      <c r="P66" s="22" t="s">
        <v>337</v>
      </c>
      <c r="Q66" s="20" t="s">
        <v>337</v>
      </c>
      <c r="R66" s="20" t="s">
        <v>337</v>
      </c>
      <c r="S66" s="21"/>
      <c r="T66" s="20">
        <v>27</v>
      </c>
      <c r="U66" s="21"/>
      <c r="V66" s="21"/>
      <c r="W66" s="21"/>
      <c r="X66" s="21"/>
      <c r="Y66" s="20">
        <v>15</v>
      </c>
      <c r="Z66" s="19">
        <f t="shared" si="6"/>
        <v>0.5625</v>
      </c>
      <c r="AA66" s="19">
        <f t="shared" si="7"/>
        <v>0.3125</v>
      </c>
      <c r="AB66" s="18">
        <v>48</v>
      </c>
      <c r="AC66" s="17">
        <v>129</v>
      </c>
    </row>
    <row r="67" spans="1:29" ht="15" customHeight="1" x14ac:dyDescent="0.25">
      <c r="A67" s="24" t="s">
        <v>158</v>
      </c>
      <c r="B67" s="23" t="s">
        <v>350</v>
      </c>
      <c r="C67" s="20">
        <v>15</v>
      </c>
      <c r="D67" s="21"/>
      <c r="E67" s="20" t="s">
        <v>337</v>
      </c>
      <c r="F67" s="20" t="s">
        <v>337</v>
      </c>
      <c r="G67" s="21"/>
      <c r="H67" s="21"/>
      <c r="I67" s="21"/>
      <c r="J67" s="21"/>
      <c r="K67" s="21"/>
      <c r="L67" s="20">
        <v>6</v>
      </c>
      <c r="M67" s="19">
        <f t="shared" si="4"/>
        <v>0.7142857142857143</v>
      </c>
      <c r="N67" s="19">
        <f t="shared" si="5"/>
        <v>0.2857142857142857</v>
      </c>
      <c r="O67" s="18">
        <v>21</v>
      </c>
      <c r="P67" s="22" t="s">
        <v>337</v>
      </c>
      <c r="Q67" s="21"/>
      <c r="R67" s="21"/>
      <c r="S67" s="21"/>
      <c r="T67" s="20" t="s">
        <v>337</v>
      </c>
      <c r="U67" s="21"/>
      <c r="V67" s="21"/>
      <c r="W67" s="21"/>
      <c r="X67" s="21"/>
      <c r="Y67" s="20" t="s">
        <v>337</v>
      </c>
      <c r="Z67" s="19">
        <f t="shared" si="6"/>
        <v>0.5</v>
      </c>
      <c r="AA67" s="19">
        <f t="shared" si="7"/>
        <v>0.5</v>
      </c>
      <c r="AB67" s="18">
        <v>6</v>
      </c>
      <c r="AC67" s="17">
        <v>27</v>
      </c>
    </row>
    <row r="68" spans="1:29" ht="15" customHeight="1" x14ac:dyDescent="0.25">
      <c r="A68" s="24" t="s">
        <v>161</v>
      </c>
      <c r="B68" s="23" t="s">
        <v>351</v>
      </c>
      <c r="C68" s="20">
        <v>30</v>
      </c>
      <c r="D68" s="20" t="s">
        <v>337</v>
      </c>
      <c r="E68" s="20">
        <v>6</v>
      </c>
      <c r="F68" s="20" t="s">
        <v>337</v>
      </c>
      <c r="G68" s="20" t="s">
        <v>337</v>
      </c>
      <c r="H68" s="20" t="s">
        <v>337</v>
      </c>
      <c r="I68" s="20" t="s">
        <v>337</v>
      </c>
      <c r="J68" s="21"/>
      <c r="K68" s="21"/>
      <c r="L68" s="20">
        <v>21</v>
      </c>
      <c r="M68" s="19">
        <f t="shared" ref="M68:M99" si="8">(IF(C68="1-4",3,C68)+IF(D68="1-4",3,D68))/IF(O68="1-4",3,O68)</f>
        <v>0.5</v>
      </c>
      <c r="N68" s="19">
        <f t="shared" ref="N68:N99" si="9">IF(L68="1-4",3,L68)/IF(O68="1-4",3,O68)</f>
        <v>0.31818181818181818</v>
      </c>
      <c r="O68" s="18">
        <v>66</v>
      </c>
      <c r="P68" s="26"/>
      <c r="Q68" s="21"/>
      <c r="R68" s="21"/>
      <c r="S68" s="21"/>
      <c r="T68" s="20">
        <v>6</v>
      </c>
      <c r="U68" s="21"/>
      <c r="V68" s="21"/>
      <c r="W68" s="21"/>
      <c r="X68" s="21"/>
      <c r="Y68" s="20" t="s">
        <v>337</v>
      </c>
      <c r="Z68" s="19">
        <f t="shared" ref="Z68:Z99" si="10">IFERROR(IF(T68="1-4",3,T68)/IF(AB68="1-4",3,AB68),"")</f>
        <v>1</v>
      </c>
      <c r="AA68" s="19">
        <f t="shared" ref="AA68:AA99" si="11">IFERROR(IF(Y68="1-4",3,Y68)/IF(AB68="1-4",3,AB68),"")</f>
        <v>0.5</v>
      </c>
      <c r="AB68" s="18">
        <v>6</v>
      </c>
      <c r="AC68" s="17">
        <v>72</v>
      </c>
    </row>
    <row r="69" spans="1:29" ht="15" customHeight="1" x14ac:dyDescent="0.25">
      <c r="A69" s="24" t="s">
        <v>163</v>
      </c>
      <c r="B69" s="23" t="s">
        <v>164</v>
      </c>
      <c r="C69" s="20">
        <v>99</v>
      </c>
      <c r="D69" s="20" t="s">
        <v>337</v>
      </c>
      <c r="E69" s="21"/>
      <c r="F69" s="20" t="s">
        <v>337</v>
      </c>
      <c r="G69" s="21"/>
      <c r="H69" s="21"/>
      <c r="I69" s="21"/>
      <c r="J69" s="21"/>
      <c r="K69" s="21"/>
      <c r="L69" s="20">
        <v>15</v>
      </c>
      <c r="M69" s="19">
        <f t="shared" si="8"/>
        <v>0.89473684210526316</v>
      </c>
      <c r="N69" s="19">
        <f t="shared" si="9"/>
        <v>0.13157894736842105</v>
      </c>
      <c r="O69" s="18">
        <v>114</v>
      </c>
      <c r="P69" s="26"/>
      <c r="Q69" s="21"/>
      <c r="R69" s="21"/>
      <c r="S69" s="21"/>
      <c r="T69" s="21"/>
      <c r="U69" s="21"/>
      <c r="V69" s="21"/>
      <c r="W69" s="21"/>
      <c r="X69" s="21"/>
      <c r="Y69" s="21"/>
      <c r="Z69" s="19" t="str">
        <f t="shared" si="10"/>
        <v/>
      </c>
      <c r="AA69" s="19" t="str">
        <f t="shared" si="11"/>
        <v/>
      </c>
      <c r="AB69" s="25"/>
      <c r="AC69" s="17">
        <v>114</v>
      </c>
    </row>
    <row r="70" spans="1:29" ht="15" customHeight="1" x14ac:dyDescent="0.25">
      <c r="A70" s="24" t="s">
        <v>165</v>
      </c>
      <c r="B70" s="23" t="s">
        <v>166</v>
      </c>
      <c r="C70" s="20">
        <v>15</v>
      </c>
      <c r="D70" s="21"/>
      <c r="E70" s="20" t="s">
        <v>337</v>
      </c>
      <c r="F70" s="20" t="s">
        <v>337</v>
      </c>
      <c r="G70" s="21"/>
      <c r="H70" s="21"/>
      <c r="I70" s="21"/>
      <c r="J70" s="21"/>
      <c r="K70" s="21"/>
      <c r="L70" s="20" t="s">
        <v>337</v>
      </c>
      <c r="M70" s="19">
        <f t="shared" si="8"/>
        <v>0.83333333333333337</v>
      </c>
      <c r="N70" s="19">
        <f t="shared" si="9"/>
        <v>0.16666666666666666</v>
      </c>
      <c r="O70" s="18">
        <v>18</v>
      </c>
      <c r="P70" s="26"/>
      <c r="Q70" s="21"/>
      <c r="R70" s="21"/>
      <c r="S70" s="21"/>
      <c r="T70" s="21"/>
      <c r="U70" s="21"/>
      <c r="V70" s="21"/>
      <c r="W70" s="21"/>
      <c r="X70" s="21"/>
      <c r="Y70" s="21"/>
      <c r="Z70" s="19" t="str">
        <f t="shared" si="10"/>
        <v/>
      </c>
      <c r="AA70" s="19" t="str">
        <f t="shared" si="11"/>
        <v/>
      </c>
      <c r="AB70" s="25"/>
      <c r="AC70" s="17">
        <v>18</v>
      </c>
    </row>
    <row r="71" spans="1:29" ht="15" customHeight="1" x14ac:dyDescent="0.25">
      <c r="A71" s="24" t="s">
        <v>167</v>
      </c>
      <c r="B71" s="23" t="s">
        <v>168</v>
      </c>
      <c r="C71" s="20">
        <v>33</v>
      </c>
      <c r="D71" s="21"/>
      <c r="E71" s="21"/>
      <c r="F71" s="21"/>
      <c r="G71" s="21"/>
      <c r="H71" s="21"/>
      <c r="I71" s="21"/>
      <c r="J71" s="21"/>
      <c r="K71" s="21"/>
      <c r="L71" s="20">
        <v>9</v>
      </c>
      <c r="M71" s="19">
        <f t="shared" si="8"/>
        <v>0.7857142857142857</v>
      </c>
      <c r="N71" s="19">
        <f t="shared" si="9"/>
        <v>0.21428571428571427</v>
      </c>
      <c r="O71" s="18">
        <v>42</v>
      </c>
      <c r="P71" s="26"/>
      <c r="Q71" s="21"/>
      <c r="R71" s="21"/>
      <c r="S71" s="21"/>
      <c r="T71" s="21"/>
      <c r="U71" s="21"/>
      <c r="V71" s="21"/>
      <c r="W71" s="21"/>
      <c r="X71" s="21"/>
      <c r="Y71" s="21"/>
      <c r="Z71" s="19" t="str">
        <f t="shared" si="10"/>
        <v/>
      </c>
      <c r="AA71" s="19" t="str">
        <f t="shared" si="11"/>
        <v/>
      </c>
      <c r="AB71" s="25"/>
      <c r="AC71" s="17">
        <v>42</v>
      </c>
    </row>
    <row r="72" spans="1:29" ht="15" customHeight="1" x14ac:dyDescent="0.25">
      <c r="A72" s="24" t="s">
        <v>169</v>
      </c>
      <c r="B72" s="23" t="s">
        <v>170</v>
      </c>
      <c r="C72" s="20">
        <v>15</v>
      </c>
      <c r="D72" s="21"/>
      <c r="E72" s="20" t="s">
        <v>337</v>
      </c>
      <c r="F72" s="21"/>
      <c r="G72" s="21"/>
      <c r="H72" s="21"/>
      <c r="I72" s="21"/>
      <c r="J72" s="21"/>
      <c r="K72" s="21"/>
      <c r="L72" s="20" t="s">
        <v>337</v>
      </c>
      <c r="M72" s="19">
        <f t="shared" si="8"/>
        <v>0.83333333333333337</v>
      </c>
      <c r="N72" s="19">
        <f t="shared" si="9"/>
        <v>0.16666666666666666</v>
      </c>
      <c r="O72" s="18">
        <v>18</v>
      </c>
      <c r="P72" s="22" t="s">
        <v>337</v>
      </c>
      <c r="Q72" s="21"/>
      <c r="R72" s="21"/>
      <c r="S72" s="21"/>
      <c r="T72" s="21"/>
      <c r="U72" s="21"/>
      <c r="V72" s="21"/>
      <c r="W72" s="21"/>
      <c r="X72" s="21"/>
      <c r="Y72" s="21"/>
      <c r="Z72" s="19">
        <f t="shared" si="10"/>
        <v>0</v>
      </c>
      <c r="AA72" s="19">
        <f t="shared" si="11"/>
        <v>0</v>
      </c>
      <c r="AB72" s="18" t="s">
        <v>337</v>
      </c>
      <c r="AC72" s="17">
        <v>18</v>
      </c>
    </row>
    <row r="73" spans="1:29" ht="15" customHeight="1" x14ac:dyDescent="0.25">
      <c r="A73" s="24" t="s">
        <v>171</v>
      </c>
      <c r="B73" s="23" t="s">
        <v>172</v>
      </c>
      <c r="C73" s="20">
        <v>18</v>
      </c>
      <c r="D73" s="21"/>
      <c r="E73" s="20" t="s">
        <v>337</v>
      </c>
      <c r="F73" s="21"/>
      <c r="G73" s="21"/>
      <c r="H73" s="21"/>
      <c r="I73" s="21"/>
      <c r="J73" s="21"/>
      <c r="K73" s="21"/>
      <c r="L73" s="20" t="s">
        <v>337</v>
      </c>
      <c r="M73" s="19">
        <f t="shared" si="8"/>
        <v>0.75</v>
      </c>
      <c r="N73" s="19">
        <f t="shared" si="9"/>
        <v>0.125</v>
      </c>
      <c r="O73" s="18">
        <v>24</v>
      </c>
      <c r="P73" s="22">
        <v>6</v>
      </c>
      <c r="Q73" s="21"/>
      <c r="R73" s="21"/>
      <c r="S73" s="21"/>
      <c r="T73" s="20" t="s">
        <v>337</v>
      </c>
      <c r="U73" s="21"/>
      <c r="V73" s="21"/>
      <c r="W73" s="21"/>
      <c r="X73" s="21"/>
      <c r="Y73" s="21"/>
      <c r="Z73" s="19">
        <f t="shared" si="10"/>
        <v>0.33333333333333331</v>
      </c>
      <c r="AA73" s="19">
        <f t="shared" si="11"/>
        <v>0</v>
      </c>
      <c r="AB73" s="18">
        <v>9</v>
      </c>
      <c r="AC73" s="17">
        <v>30</v>
      </c>
    </row>
    <row r="74" spans="1:29" ht="15" customHeight="1" x14ac:dyDescent="0.25">
      <c r="A74" s="24" t="s">
        <v>173</v>
      </c>
      <c r="B74" s="23" t="s">
        <v>174</v>
      </c>
      <c r="C74" s="20">
        <v>147</v>
      </c>
      <c r="D74" s="20" t="s">
        <v>337</v>
      </c>
      <c r="E74" s="20">
        <v>39</v>
      </c>
      <c r="F74" s="20">
        <v>18</v>
      </c>
      <c r="G74" s="21"/>
      <c r="H74" s="20" t="s">
        <v>337</v>
      </c>
      <c r="I74" s="20" t="s">
        <v>337</v>
      </c>
      <c r="J74" s="20" t="s">
        <v>337</v>
      </c>
      <c r="K74" s="21"/>
      <c r="L74" s="20">
        <v>72</v>
      </c>
      <c r="M74" s="19">
        <f t="shared" si="8"/>
        <v>0.53191489361702127</v>
      </c>
      <c r="N74" s="19">
        <f t="shared" si="9"/>
        <v>0.25531914893617019</v>
      </c>
      <c r="O74" s="18">
        <v>282</v>
      </c>
      <c r="P74" s="22">
        <v>6</v>
      </c>
      <c r="Q74" s="20">
        <v>6</v>
      </c>
      <c r="R74" s="20">
        <v>6</v>
      </c>
      <c r="S74" s="20">
        <v>6</v>
      </c>
      <c r="T74" s="20">
        <v>36</v>
      </c>
      <c r="U74" s="20" t="s">
        <v>337</v>
      </c>
      <c r="V74" s="21"/>
      <c r="W74" s="21"/>
      <c r="X74" s="21"/>
      <c r="Y74" s="20">
        <v>9</v>
      </c>
      <c r="Z74" s="19">
        <f t="shared" si="10"/>
        <v>0.5</v>
      </c>
      <c r="AA74" s="19">
        <f t="shared" si="11"/>
        <v>0.125</v>
      </c>
      <c r="AB74" s="18">
        <v>72</v>
      </c>
      <c r="AC74" s="17">
        <v>354</v>
      </c>
    </row>
    <row r="75" spans="1:29" ht="15" customHeight="1" x14ac:dyDescent="0.25">
      <c r="A75" s="24" t="s">
        <v>175</v>
      </c>
      <c r="B75" s="23" t="s">
        <v>176</v>
      </c>
      <c r="C75" s="20">
        <v>417</v>
      </c>
      <c r="D75" s="20">
        <v>12</v>
      </c>
      <c r="E75" s="20">
        <v>51</v>
      </c>
      <c r="F75" s="20">
        <v>24</v>
      </c>
      <c r="G75" s="20" t="s">
        <v>337</v>
      </c>
      <c r="H75" s="20">
        <v>6</v>
      </c>
      <c r="I75" s="21"/>
      <c r="J75" s="21"/>
      <c r="K75" s="20" t="s">
        <v>337</v>
      </c>
      <c r="L75" s="20">
        <v>111</v>
      </c>
      <c r="M75" s="19">
        <f t="shared" si="8"/>
        <v>0.6875</v>
      </c>
      <c r="N75" s="19">
        <f t="shared" si="9"/>
        <v>0.17788461538461539</v>
      </c>
      <c r="O75" s="18">
        <v>624</v>
      </c>
      <c r="P75" s="22">
        <v>18</v>
      </c>
      <c r="Q75" s="20">
        <v>63</v>
      </c>
      <c r="R75" s="20">
        <v>15</v>
      </c>
      <c r="S75" s="20">
        <v>24</v>
      </c>
      <c r="T75" s="20">
        <v>276</v>
      </c>
      <c r="U75" s="20">
        <v>9</v>
      </c>
      <c r="V75" s="21"/>
      <c r="W75" s="21"/>
      <c r="X75" s="21"/>
      <c r="Y75" s="20">
        <v>57</v>
      </c>
      <c r="Z75" s="19">
        <f t="shared" si="10"/>
        <v>0.59740259740259738</v>
      </c>
      <c r="AA75" s="19">
        <f t="shared" si="11"/>
        <v>0.12337662337662338</v>
      </c>
      <c r="AB75" s="18">
        <v>462</v>
      </c>
      <c r="AC75" s="17">
        <v>1059</v>
      </c>
    </row>
    <row r="76" spans="1:29" ht="15" customHeight="1" x14ac:dyDescent="0.25">
      <c r="A76" s="24" t="s">
        <v>177</v>
      </c>
      <c r="B76" s="23" t="s">
        <v>178</v>
      </c>
      <c r="C76" s="20">
        <v>870</v>
      </c>
      <c r="D76" s="20">
        <v>21</v>
      </c>
      <c r="E76" s="20">
        <v>87</v>
      </c>
      <c r="F76" s="20">
        <v>39</v>
      </c>
      <c r="G76" s="20">
        <v>12</v>
      </c>
      <c r="H76" s="20" t="s">
        <v>337</v>
      </c>
      <c r="I76" s="20" t="s">
        <v>337</v>
      </c>
      <c r="J76" s="21"/>
      <c r="K76" s="21"/>
      <c r="L76" s="20">
        <v>228</v>
      </c>
      <c r="M76" s="19">
        <f t="shared" si="8"/>
        <v>0.71052631578947367</v>
      </c>
      <c r="N76" s="19">
        <f t="shared" si="9"/>
        <v>0.18181818181818182</v>
      </c>
      <c r="O76" s="18">
        <v>1254</v>
      </c>
      <c r="P76" s="22">
        <v>12</v>
      </c>
      <c r="Q76" s="20">
        <v>12</v>
      </c>
      <c r="R76" s="20">
        <v>6</v>
      </c>
      <c r="S76" s="20">
        <v>9</v>
      </c>
      <c r="T76" s="20">
        <v>66</v>
      </c>
      <c r="U76" s="20">
        <v>6</v>
      </c>
      <c r="V76" s="21"/>
      <c r="W76" s="21"/>
      <c r="X76" s="21"/>
      <c r="Y76" s="20">
        <v>18</v>
      </c>
      <c r="Z76" s="19">
        <f t="shared" si="10"/>
        <v>0.51162790697674421</v>
      </c>
      <c r="AA76" s="19">
        <f t="shared" si="11"/>
        <v>0.13953488372093023</v>
      </c>
      <c r="AB76" s="18">
        <v>129</v>
      </c>
      <c r="AC76" s="17">
        <v>1368</v>
      </c>
    </row>
    <row r="77" spans="1:29" ht="15" customHeight="1" x14ac:dyDescent="0.25">
      <c r="A77" s="24" t="s">
        <v>180</v>
      </c>
      <c r="B77" s="23" t="s">
        <v>181</v>
      </c>
      <c r="C77" s="20">
        <v>879</v>
      </c>
      <c r="D77" s="20">
        <v>36</v>
      </c>
      <c r="E77" s="20">
        <v>189</v>
      </c>
      <c r="F77" s="20">
        <v>90</v>
      </c>
      <c r="G77" s="20">
        <v>15</v>
      </c>
      <c r="H77" s="20">
        <v>9</v>
      </c>
      <c r="I77" s="20" t="s">
        <v>337</v>
      </c>
      <c r="J77" s="21"/>
      <c r="K77" s="21"/>
      <c r="L77" s="20">
        <v>372</v>
      </c>
      <c r="M77" s="19">
        <f t="shared" si="8"/>
        <v>0.57765151515151514</v>
      </c>
      <c r="N77" s="19">
        <f t="shared" si="9"/>
        <v>0.23484848484848486</v>
      </c>
      <c r="O77" s="18">
        <v>1584</v>
      </c>
      <c r="P77" s="22">
        <v>51</v>
      </c>
      <c r="Q77" s="20">
        <v>45</v>
      </c>
      <c r="R77" s="20">
        <v>6</v>
      </c>
      <c r="S77" s="20">
        <v>18</v>
      </c>
      <c r="T77" s="20">
        <v>75</v>
      </c>
      <c r="U77" s="20" t="s">
        <v>337</v>
      </c>
      <c r="V77" s="21"/>
      <c r="W77" s="21"/>
      <c r="X77" s="21"/>
      <c r="Y77" s="20">
        <v>51</v>
      </c>
      <c r="Z77" s="19">
        <f t="shared" si="10"/>
        <v>0.30120481927710846</v>
      </c>
      <c r="AA77" s="19">
        <f t="shared" si="11"/>
        <v>0.20481927710843373</v>
      </c>
      <c r="AB77" s="18">
        <v>249</v>
      </c>
      <c r="AC77" s="17">
        <v>1755</v>
      </c>
    </row>
    <row r="78" spans="1:29" ht="15" customHeight="1" x14ac:dyDescent="0.25">
      <c r="A78" s="24" t="s">
        <v>182</v>
      </c>
      <c r="B78" s="23" t="s">
        <v>183</v>
      </c>
      <c r="C78" s="20">
        <v>1791</v>
      </c>
      <c r="D78" s="20">
        <v>57</v>
      </c>
      <c r="E78" s="20">
        <v>189</v>
      </c>
      <c r="F78" s="20">
        <v>96</v>
      </c>
      <c r="G78" s="20">
        <v>18</v>
      </c>
      <c r="H78" s="20">
        <v>15</v>
      </c>
      <c r="I78" s="20">
        <v>6</v>
      </c>
      <c r="J78" s="21"/>
      <c r="K78" s="20" t="s">
        <v>337</v>
      </c>
      <c r="L78" s="20">
        <v>390</v>
      </c>
      <c r="M78" s="19">
        <f t="shared" si="8"/>
        <v>0.72555948174322737</v>
      </c>
      <c r="N78" s="19">
        <f t="shared" si="9"/>
        <v>0.15312131919905772</v>
      </c>
      <c r="O78" s="18">
        <v>2547</v>
      </c>
      <c r="P78" s="22">
        <v>96</v>
      </c>
      <c r="Q78" s="20">
        <v>66</v>
      </c>
      <c r="R78" s="20">
        <v>30</v>
      </c>
      <c r="S78" s="20">
        <v>69</v>
      </c>
      <c r="T78" s="20">
        <v>432</v>
      </c>
      <c r="U78" s="20">
        <v>24</v>
      </c>
      <c r="V78" s="20" t="s">
        <v>337</v>
      </c>
      <c r="W78" s="21"/>
      <c r="X78" s="20" t="s">
        <v>337</v>
      </c>
      <c r="Y78" s="20">
        <v>270</v>
      </c>
      <c r="Z78" s="19">
        <f t="shared" si="10"/>
        <v>0.43636363636363634</v>
      </c>
      <c r="AA78" s="19">
        <f t="shared" si="11"/>
        <v>0.27272727272727271</v>
      </c>
      <c r="AB78" s="18">
        <v>990</v>
      </c>
      <c r="AC78" s="17">
        <v>3483</v>
      </c>
    </row>
    <row r="79" spans="1:29" ht="15" customHeight="1" x14ac:dyDescent="0.25">
      <c r="A79" s="24" t="s">
        <v>184</v>
      </c>
      <c r="B79" s="23" t="s">
        <v>352</v>
      </c>
      <c r="C79" s="20">
        <v>78</v>
      </c>
      <c r="D79" s="20" t="s">
        <v>337</v>
      </c>
      <c r="E79" s="20">
        <v>9</v>
      </c>
      <c r="F79" s="20" t="s">
        <v>337</v>
      </c>
      <c r="G79" s="21"/>
      <c r="H79" s="21"/>
      <c r="I79" s="21"/>
      <c r="J79" s="21"/>
      <c r="K79" s="21"/>
      <c r="L79" s="20">
        <v>30</v>
      </c>
      <c r="M79" s="19">
        <f t="shared" si="8"/>
        <v>0.65853658536585369</v>
      </c>
      <c r="N79" s="19">
        <f t="shared" si="9"/>
        <v>0.24390243902439024</v>
      </c>
      <c r="O79" s="18">
        <v>123</v>
      </c>
      <c r="P79" s="22">
        <v>9</v>
      </c>
      <c r="Q79" s="20" t="s">
        <v>337</v>
      </c>
      <c r="R79" s="21"/>
      <c r="S79" s="20" t="s">
        <v>337</v>
      </c>
      <c r="T79" s="20" t="s">
        <v>337</v>
      </c>
      <c r="U79" s="21"/>
      <c r="V79" s="21"/>
      <c r="W79" s="21"/>
      <c r="X79" s="21"/>
      <c r="Y79" s="21"/>
      <c r="Z79" s="19">
        <f t="shared" si="10"/>
        <v>0.25</v>
      </c>
      <c r="AA79" s="19">
        <f t="shared" si="11"/>
        <v>0</v>
      </c>
      <c r="AB79" s="18">
        <v>12</v>
      </c>
      <c r="AC79" s="17">
        <v>132</v>
      </c>
    </row>
    <row r="80" spans="1:29" ht="15" customHeight="1" x14ac:dyDescent="0.25">
      <c r="A80" s="24" t="s">
        <v>186</v>
      </c>
      <c r="B80" s="23" t="s">
        <v>187</v>
      </c>
      <c r="C80" s="20">
        <v>69</v>
      </c>
      <c r="D80" s="21"/>
      <c r="E80" s="21"/>
      <c r="F80" s="20" t="s">
        <v>337</v>
      </c>
      <c r="G80" s="21"/>
      <c r="H80" s="21"/>
      <c r="I80" s="21"/>
      <c r="J80" s="21"/>
      <c r="K80" s="21"/>
      <c r="L80" s="20">
        <v>12</v>
      </c>
      <c r="M80" s="19">
        <f t="shared" si="8"/>
        <v>0.85185185185185186</v>
      </c>
      <c r="N80" s="19">
        <f t="shared" si="9"/>
        <v>0.14814814814814814</v>
      </c>
      <c r="O80" s="18">
        <v>81</v>
      </c>
      <c r="P80" s="26"/>
      <c r="Q80" s="21"/>
      <c r="R80" s="21"/>
      <c r="S80" s="21"/>
      <c r="T80" s="20" t="s">
        <v>337</v>
      </c>
      <c r="U80" s="21"/>
      <c r="V80" s="21"/>
      <c r="W80" s="21"/>
      <c r="X80" s="21"/>
      <c r="Y80" s="21"/>
      <c r="Z80" s="19">
        <f t="shared" si="10"/>
        <v>1</v>
      </c>
      <c r="AA80" s="19">
        <f t="shared" si="11"/>
        <v>0</v>
      </c>
      <c r="AB80" s="18" t="s">
        <v>337</v>
      </c>
      <c r="AC80" s="17">
        <v>81</v>
      </c>
    </row>
    <row r="81" spans="1:29" ht="15" customHeight="1" x14ac:dyDescent="0.25">
      <c r="A81" s="24" t="s">
        <v>188</v>
      </c>
      <c r="B81" s="23" t="s">
        <v>189</v>
      </c>
      <c r="C81" s="20">
        <v>90</v>
      </c>
      <c r="D81" s="20" t="s">
        <v>337</v>
      </c>
      <c r="E81" s="20">
        <v>6</v>
      </c>
      <c r="F81" s="20">
        <v>6</v>
      </c>
      <c r="G81" s="20" t="s">
        <v>337</v>
      </c>
      <c r="H81" s="21"/>
      <c r="I81" s="20" t="s">
        <v>337</v>
      </c>
      <c r="J81" s="21"/>
      <c r="K81" s="21"/>
      <c r="L81" s="20">
        <v>39</v>
      </c>
      <c r="M81" s="19">
        <f t="shared" si="8"/>
        <v>0.63265306122448983</v>
      </c>
      <c r="N81" s="19">
        <f t="shared" si="9"/>
        <v>0.26530612244897961</v>
      </c>
      <c r="O81" s="18">
        <v>147</v>
      </c>
      <c r="P81" s="22">
        <v>6</v>
      </c>
      <c r="Q81" s="20">
        <v>6</v>
      </c>
      <c r="R81" s="21"/>
      <c r="S81" s="20" t="s">
        <v>337</v>
      </c>
      <c r="T81" s="20">
        <v>27</v>
      </c>
      <c r="U81" s="21"/>
      <c r="V81" s="21"/>
      <c r="W81" s="21"/>
      <c r="X81" s="21"/>
      <c r="Y81" s="20">
        <v>6</v>
      </c>
      <c r="Z81" s="19">
        <f t="shared" si="10"/>
        <v>0.6</v>
      </c>
      <c r="AA81" s="19">
        <f t="shared" si="11"/>
        <v>0.13333333333333333</v>
      </c>
      <c r="AB81" s="18">
        <v>45</v>
      </c>
      <c r="AC81" s="17">
        <v>192</v>
      </c>
    </row>
    <row r="82" spans="1:29" ht="15" customHeight="1" x14ac:dyDescent="0.25">
      <c r="A82" s="24" t="s">
        <v>190</v>
      </c>
      <c r="B82" s="23" t="s">
        <v>191</v>
      </c>
      <c r="C82" s="20">
        <v>336</v>
      </c>
      <c r="D82" s="20" t="s">
        <v>337</v>
      </c>
      <c r="E82" s="20">
        <v>51</v>
      </c>
      <c r="F82" s="20">
        <v>12</v>
      </c>
      <c r="G82" s="20" t="s">
        <v>337</v>
      </c>
      <c r="H82" s="21"/>
      <c r="I82" s="21"/>
      <c r="J82" s="21"/>
      <c r="K82" s="21"/>
      <c r="L82" s="20">
        <v>75</v>
      </c>
      <c r="M82" s="19">
        <f t="shared" si="8"/>
        <v>0.71069182389937102</v>
      </c>
      <c r="N82" s="19">
        <f t="shared" si="9"/>
        <v>0.15723270440251572</v>
      </c>
      <c r="O82" s="18">
        <v>477</v>
      </c>
      <c r="P82" s="22">
        <v>9</v>
      </c>
      <c r="Q82" s="20">
        <v>9</v>
      </c>
      <c r="R82" s="21"/>
      <c r="S82" s="20" t="s">
        <v>337</v>
      </c>
      <c r="T82" s="20">
        <v>6</v>
      </c>
      <c r="U82" s="20" t="s">
        <v>337</v>
      </c>
      <c r="V82" s="21"/>
      <c r="W82" s="21"/>
      <c r="X82" s="21"/>
      <c r="Y82" s="20">
        <v>9</v>
      </c>
      <c r="Z82" s="19">
        <f t="shared" si="10"/>
        <v>0.15384615384615385</v>
      </c>
      <c r="AA82" s="19">
        <f t="shared" si="11"/>
        <v>0.23076923076923078</v>
      </c>
      <c r="AB82" s="18">
        <v>39</v>
      </c>
      <c r="AC82" s="17">
        <v>504</v>
      </c>
    </row>
    <row r="83" spans="1:29" ht="15" customHeight="1" x14ac:dyDescent="0.25">
      <c r="A83" s="24" t="s">
        <v>192</v>
      </c>
      <c r="B83" s="23" t="s">
        <v>193</v>
      </c>
      <c r="C83" s="21"/>
      <c r="D83" s="21"/>
      <c r="E83" s="21"/>
      <c r="F83" s="21"/>
      <c r="G83" s="21"/>
      <c r="H83" s="21"/>
      <c r="I83" s="21"/>
      <c r="J83" s="21"/>
      <c r="K83" s="21"/>
      <c r="L83" s="20" t="s">
        <v>337</v>
      </c>
      <c r="M83" s="19">
        <f t="shared" si="8"/>
        <v>0</v>
      </c>
      <c r="N83" s="19">
        <f t="shared" si="9"/>
        <v>1</v>
      </c>
      <c r="O83" s="18" t="s">
        <v>337</v>
      </c>
      <c r="P83" s="26"/>
      <c r="Q83" s="21"/>
      <c r="R83" s="21"/>
      <c r="S83" s="21"/>
      <c r="T83" s="21"/>
      <c r="U83" s="21"/>
      <c r="V83" s="21"/>
      <c r="W83" s="21"/>
      <c r="X83" s="21"/>
      <c r="Y83" s="21"/>
      <c r="Z83" s="19" t="str">
        <f t="shared" si="10"/>
        <v/>
      </c>
      <c r="AA83" s="19" t="str">
        <f t="shared" si="11"/>
        <v/>
      </c>
      <c r="AB83" s="25"/>
      <c r="AC83" s="17" t="s">
        <v>337</v>
      </c>
    </row>
    <row r="84" spans="1:29" ht="15" customHeight="1" x14ac:dyDescent="0.25">
      <c r="A84" s="24" t="s">
        <v>194</v>
      </c>
      <c r="B84" s="23" t="s">
        <v>195</v>
      </c>
      <c r="C84" s="20">
        <v>447</v>
      </c>
      <c r="D84" s="20">
        <v>12</v>
      </c>
      <c r="E84" s="20">
        <v>21</v>
      </c>
      <c r="F84" s="20">
        <v>9</v>
      </c>
      <c r="G84" s="20" t="s">
        <v>337</v>
      </c>
      <c r="H84" s="20">
        <v>6</v>
      </c>
      <c r="I84" s="20" t="s">
        <v>337</v>
      </c>
      <c r="J84" s="21"/>
      <c r="K84" s="21"/>
      <c r="L84" s="20">
        <v>57</v>
      </c>
      <c r="M84" s="19">
        <f t="shared" si="8"/>
        <v>0.82702702702702702</v>
      </c>
      <c r="N84" s="19">
        <f t="shared" si="9"/>
        <v>0.10270270270270271</v>
      </c>
      <c r="O84" s="18">
        <v>555</v>
      </c>
      <c r="P84" s="22">
        <v>6</v>
      </c>
      <c r="Q84" s="20" t="s">
        <v>337</v>
      </c>
      <c r="R84" s="20" t="s">
        <v>337</v>
      </c>
      <c r="S84" s="20">
        <v>9</v>
      </c>
      <c r="T84" s="20">
        <v>72</v>
      </c>
      <c r="U84" s="20">
        <v>6</v>
      </c>
      <c r="V84" s="21"/>
      <c r="W84" s="21"/>
      <c r="X84" s="21"/>
      <c r="Y84" s="20">
        <v>9</v>
      </c>
      <c r="Z84" s="19">
        <f t="shared" si="10"/>
        <v>0.66666666666666663</v>
      </c>
      <c r="AA84" s="19">
        <f t="shared" si="11"/>
        <v>8.3333333333333329E-2</v>
      </c>
      <c r="AB84" s="18">
        <v>108</v>
      </c>
      <c r="AC84" s="17">
        <v>657</v>
      </c>
    </row>
    <row r="85" spans="1:29" ht="15" customHeight="1" x14ac:dyDescent="0.25">
      <c r="A85" s="24" t="s">
        <v>196</v>
      </c>
      <c r="B85" s="23" t="s">
        <v>197</v>
      </c>
      <c r="C85" s="20">
        <v>15</v>
      </c>
      <c r="D85" s="21"/>
      <c r="E85" s="21"/>
      <c r="F85" s="21"/>
      <c r="G85" s="21"/>
      <c r="H85" s="21"/>
      <c r="I85" s="21"/>
      <c r="J85" s="21"/>
      <c r="K85" s="21"/>
      <c r="L85" s="20" t="s">
        <v>337</v>
      </c>
      <c r="M85" s="19">
        <f t="shared" si="8"/>
        <v>0.83333333333333337</v>
      </c>
      <c r="N85" s="19">
        <f t="shared" si="9"/>
        <v>0.16666666666666666</v>
      </c>
      <c r="O85" s="18">
        <v>18</v>
      </c>
      <c r="P85" s="26"/>
      <c r="Q85" s="21"/>
      <c r="R85" s="21"/>
      <c r="S85" s="21"/>
      <c r="T85" s="20">
        <v>9</v>
      </c>
      <c r="U85" s="21"/>
      <c r="V85" s="21"/>
      <c r="W85" s="21"/>
      <c r="X85" s="21"/>
      <c r="Y85" s="20" t="s">
        <v>337</v>
      </c>
      <c r="Z85" s="19">
        <f t="shared" si="10"/>
        <v>1</v>
      </c>
      <c r="AA85" s="19">
        <f t="shared" si="11"/>
        <v>0.33333333333333331</v>
      </c>
      <c r="AB85" s="18">
        <v>9</v>
      </c>
      <c r="AC85" s="17">
        <v>27</v>
      </c>
    </row>
    <row r="86" spans="1:29" ht="15" customHeight="1" x14ac:dyDescent="0.25">
      <c r="A86" s="24" t="s">
        <v>198</v>
      </c>
      <c r="B86" s="23" t="s">
        <v>199</v>
      </c>
      <c r="C86" s="20" t="s">
        <v>337</v>
      </c>
      <c r="D86" s="20" t="s">
        <v>337</v>
      </c>
      <c r="E86" s="20">
        <v>6</v>
      </c>
      <c r="F86" s="20" t="s">
        <v>337</v>
      </c>
      <c r="G86" s="21"/>
      <c r="H86" s="21"/>
      <c r="I86" s="21"/>
      <c r="J86" s="21"/>
      <c r="K86" s="21"/>
      <c r="L86" s="20">
        <v>6</v>
      </c>
      <c r="M86" s="19">
        <f t="shared" si="8"/>
        <v>0.33333333333333331</v>
      </c>
      <c r="N86" s="19">
        <f t="shared" si="9"/>
        <v>0.33333333333333331</v>
      </c>
      <c r="O86" s="18">
        <v>18</v>
      </c>
      <c r="P86" s="26"/>
      <c r="Q86" s="21"/>
      <c r="R86" s="20" t="s">
        <v>337</v>
      </c>
      <c r="S86" s="21"/>
      <c r="T86" s="20" t="s">
        <v>337</v>
      </c>
      <c r="U86" s="21"/>
      <c r="V86" s="21"/>
      <c r="W86" s="21"/>
      <c r="X86" s="21"/>
      <c r="Y86" s="21"/>
      <c r="Z86" s="19">
        <f t="shared" si="10"/>
        <v>1</v>
      </c>
      <c r="AA86" s="19">
        <f t="shared" si="11"/>
        <v>0</v>
      </c>
      <c r="AB86" s="18" t="s">
        <v>337</v>
      </c>
      <c r="AC86" s="17">
        <v>18</v>
      </c>
    </row>
    <row r="87" spans="1:29" ht="15" customHeight="1" x14ac:dyDescent="0.25">
      <c r="A87" s="24" t="s">
        <v>353</v>
      </c>
      <c r="B87" s="23" t="s">
        <v>354</v>
      </c>
      <c r="C87" s="20">
        <v>84</v>
      </c>
      <c r="D87" s="21"/>
      <c r="E87" s="20">
        <v>9</v>
      </c>
      <c r="F87" s="20" t="s">
        <v>337</v>
      </c>
      <c r="G87" s="20" t="s">
        <v>337</v>
      </c>
      <c r="H87" s="21"/>
      <c r="I87" s="21"/>
      <c r="J87" s="21"/>
      <c r="K87" s="21"/>
      <c r="L87" s="20">
        <v>9</v>
      </c>
      <c r="M87" s="19">
        <f t="shared" si="8"/>
        <v>0.8</v>
      </c>
      <c r="N87" s="19">
        <f t="shared" si="9"/>
        <v>8.5714285714285715E-2</v>
      </c>
      <c r="O87" s="18">
        <v>105</v>
      </c>
      <c r="P87" s="22" t="s">
        <v>337</v>
      </c>
      <c r="Q87" s="20" t="s">
        <v>337</v>
      </c>
      <c r="R87" s="20" t="s">
        <v>337</v>
      </c>
      <c r="S87" s="20" t="s">
        <v>337</v>
      </c>
      <c r="T87" s="20">
        <v>9</v>
      </c>
      <c r="U87" s="21"/>
      <c r="V87" s="21"/>
      <c r="W87" s="21"/>
      <c r="X87" s="21"/>
      <c r="Y87" s="20" t="s">
        <v>337</v>
      </c>
      <c r="Z87" s="19">
        <f t="shared" si="10"/>
        <v>0.5</v>
      </c>
      <c r="AA87" s="19">
        <f t="shared" si="11"/>
        <v>0.16666666666666666</v>
      </c>
      <c r="AB87" s="18">
        <v>18</v>
      </c>
      <c r="AC87" s="17">
        <v>123</v>
      </c>
    </row>
    <row r="88" spans="1:29" ht="15" customHeight="1" x14ac:dyDescent="0.25">
      <c r="A88" s="24" t="s">
        <v>200</v>
      </c>
      <c r="B88" s="23" t="s">
        <v>201</v>
      </c>
      <c r="C88" s="20">
        <v>72</v>
      </c>
      <c r="D88" s="21"/>
      <c r="E88" s="20" t="s">
        <v>337</v>
      </c>
      <c r="F88" s="21"/>
      <c r="G88" s="21"/>
      <c r="H88" s="21"/>
      <c r="I88" s="21"/>
      <c r="J88" s="21"/>
      <c r="K88" s="21"/>
      <c r="L88" s="20">
        <v>9</v>
      </c>
      <c r="M88" s="19">
        <f t="shared" si="8"/>
        <v>0.8571428571428571</v>
      </c>
      <c r="N88" s="19">
        <f t="shared" si="9"/>
        <v>0.10714285714285714</v>
      </c>
      <c r="O88" s="18">
        <v>84</v>
      </c>
      <c r="P88" s="26"/>
      <c r="Q88" s="20">
        <v>9</v>
      </c>
      <c r="R88" s="21"/>
      <c r="S88" s="21"/>
      <c r="T88" s="21"/>
      <c r="U88" s="20" t="s">
        <v>337</v>
      </c>
      <c r="V88" s="21"/>
      <c r="W88" s="21"/>
      <c r="X88" s="21"/>
      <c r="Y88" s="21"/>
      <c r="Z88" s="19">
        <f t="shared" si="10"/>
        <v>0</v>
      </c>
      <c r="AA88" s="19">
        <f t="shared" si="11"/>
        <v>0</v>
      </c>
      <c r="AB88" s="18">
        <v>9</v>
      </c>
      <c r="AC88" s="17">
        <v>93</v>
      </c>
    </row>
    <row r="89" spans="1:29" ht="15" customHeight="1" x14ac:dyDescent="0.25">
      <c r="A89" s="24" t="s">
        <v>202</v>
      </c>
      <c r="B89" s="23" t="s">
        <v>203</v>
      </c>
      <c r="C89" s="20">
        <v>288</v>
      </c>
      <c r="D89" s="20">
        <v>6</v>
      </c>
      <c r="E89" s="20">
        <v>75</v>
      </c>
      <c r="F89" s="20">
        <v>9</v>
      </c>
      <c r="G89" s="20" t="s">
        <v>337</v>
      </c>
      <c r="H89" s="20" t="s">
        <v>337</v>
      </c>
      <c r="I89" s="21"/>
      <c r="J89" s="21"/>
      <c r="K89" s="21"/>
      <c r="L89" s="20">
        <v>108</v>
      </c>
      <c r="M89" s="19">
        <f t="shared" si="8"/>
        <v>0.60122699386503065</v>
      </c>
      <c r="N89" s="19">
        <f t="shared" si="9"/>
        <v>0.22085889570552147</v>
      </c>
      <c r="O89" s="18">
        <v>489</v>
      </c>
      <c r="P89" s="22">
        <v>18</v>
      </c>
      <c r="Q89" s="20">
        <v>9</v>
      </c>
      <c r="R89" s="20" t="s">
        <v>337</v>
      </c>
      <c r="S89" s="20">
        <v>6</v>
      </c>
      <c r="T89" s="20">
        <v>87</v>
      </c>
      <c r="U89" s="20">
        <v>6</v>
      </c>
      <c r="V89" s="21"/>
      <c r="W89" s="21"/>
      <c r="X89" s="21"/>
      <c r="Y89" s="20">
        <v>30</v>
      </c>
      <c r="Z89" s="19">
        <f t="shared" si="10"/>
        <v>0.56862745098039214</v>
      </c>
      <c r="AA89" s="19">
        <f t="shared" si="11"/>
        <v>0.19607843137254902</v>
      </c>
      <c r="AB89" s="18">
        <v>153</v>
      </c>
      <c r="AC89" s="17">
        <v>630</v>
      </c>
    </row>
    <row r="90" spans="1:29" ht="15" customHeight="1" x14ac:dyDescent="0.25">
      <c r="A90" s="24" t="s">
        <v>204</v>
      </c>
      <c r="B90" s="23" t="s">
        <v>205</v>
      </c>
      <c r="C90" s="20">
        <v>474</v>
      </c>
      <c r="D90" s="20">
        <v>12</v>
      </c>
      <c r="E90" s="20">
        <v>87</v>
      </c>
      <c r="F90" s="20">
        <v>24</v>
      </c>
      <c r="G90" s="20">
        <v>6</v>
      </c>
      <c r="H90" s="20" t="s">
        <v>337</v>
      </c>
      <c r="I90" s="20" t="s">
        <v>337</v>
      </c>
      <c r="J90" s="21"/>
      <c r="K90" s="21"/>
      <c r="L90" s="20">
        <v>264</v>
      </c>
      <c r="M90" s="19">
        <f t="shared" si="8"/>
        <v>0.55862068965517242</v>
      </c>
      <c r="N90" s="19">
        <f t="shared" si="9"/>
        <v>0.30344827586206896</v>
      </c>
      <c r="O90" s="18">
        <v>870</v>
      </c>
      <c r="P90" s="22">
        <v>18</v>
      </c>
      <c r="Q90" s="20">
        <v>6</v>
      </c>
      <c r="R90" s="21"/>
      <c r="S90" s="20">
        <v>6</v>
      </c>
      <c r="T90" s="20">
        <v>51</v>
      </c>
      <c r="U90" s="20" t="s">
        <v>337</v>
      </c>
      <c r="V90" s="21"/>
      <c r="W90" s="21"/>
      <c r="X90" s="21"/>
      <c r="Y90" s="20">
        <v>15</v>
      </c>
      <c r="Z90" s="19">
        <f t="shared" si="10"/>
        <v>0.51515151515151514</v>
      </c>
      <c r="AA90" s="19">
        <f t="shared" si="11"/>
        <v>0.15151515151515152</v>
      </c>
      <c r="AB90" s="18">
        <v>99</v>
      </c>
      <c r="AC90" s="17">
        <v>957</v>
      </c>
    </row>
    <row r="91" spans="1:29" ht="15" customHeight="1" x14ac:dyDescent="0.25">
      <c r="A91" s="24" t="s">
        <v>206</v>
      </c>
      <c r="B91" s="23" t="s">
        <v>355</v>
      </c>
      <c r="C91" s="20">
        <v>36</v>
      </c>
      <c r="D91" s="20" t="s">
        <v>337</v>
      </c>
      <c r="E91" s="20">
        <v>6</v>
      </c>
      <c r="F91" s="20">
        <v>6</v>
      </c>
      <c r="G91" s="21"/>
      <c r="H91" s="20" t="s">
        <v>337</v>
      </c>
      <c r="I91" s="21"/>
      <c r="J91" s="21"/>
      <c r="K91" s="21"/>
      <c r="L91" s="20">
        <v>33</v>
      </c>
      <c r="M91" s="19">
        <f t="shared" si="8"/>
        <v>0.48148148148148145</v>
      </c>
      <c r="N91" s="19">
        <f t="shared" si="9"/>
        <v>0.40740740740740738</v>
      </c>
      <c r="O91" s="18">
        <v>81</v>
      </c>
      <c r="P91" s="22" t="s">
        <v>337</v>
      </c>
      <c r="Q91" s="21"/>
      <c r="R91" s="21"/>
      <c r="S91" s="20" t="s">
        <v>337</v>
      </c>
      <c r="T91" s="20" t="s">
        <v>337</v>
      </c>
      <c r="U91" s="21"/>
      <c r="V91" s="21"/>
      <c r="W91" s="21"/>
      <c r="X91" s="21"/>
      <c r="Y91" s="21"/>
      <c r="Z91" s="19">
        <f t="shared" si="10"/>
        <v>0.5</v>
      </c>
      <c r="AA91" s="19">
        <f t="shared" si="11"/>
        <v>0</v>
      </c>
      <c r="AB91" s="18">
        <v>6</v>
      </c>
      <c r="AC91" s="17">
        <v>87</v>
      </c>
    </row>
    <row r="92" spans="1:29" ht="15" customHeight="1" x14ac:dyDescent="0.25">
      <c r="A92" s="24" t="s">
        <v>356</v>
      </c>
      <c r="B92" s="23" t="s">
        <v>357</v>
      </c>
      <c r="C92" s="20">
        <v>15</v>
      </c>
      <c r="D92" s="21"/>
      <c r="E92" s="21"/>
      <c r="F92" s="21"/>
      <c r="G92" s="21"/>
      <c r="H92" s="21"/>
      <c r="I92" s="21"/>
      <c r="J92" s="21"/>
      <c r="K92" s="21"/>
      <c r="L92" s="20">
        <v>15</v>
      </c>
      <c r="M92" s="19">
        <f t="shared" si="8"/>
        <v>0.5</v>
      </c>
      <c r="N92" s="19">
        <f t="shared" si="9"/>
        <v>0.5</v>
      </c>
      <c r="O92" s="18">
        <v>30</v>
      </c>
      <c r="P92" s="22" t="s">
        <v>337</v>
      </c>
      <c r="Q92" s="20" t="s">
        <v>337</v>
      </c>
      <c r="R92" s="20" t="s">
        <v>337</v>
      </c>
      <c r="S92" s="21"/>
      <c r="T92" s="20">
        <v>15</v>
      </c>
      <c r="U92" s="20" t="s">
        <v>337</v>
      </c>
      <c r="V92" s="21"/>
      <c r="W92" s="21"/>
      <c r="X92" s="21"/>
      <c r="Y92" s="20">
        <v>12</v>
      </c>
      <c r="Z92" s="19">
        <f t="shared" si="10"/>
        <v>0.45454545454545453</v>
      </c>
      <c r="AA92" s="19">
        <f t="shared" si="11"/>
        <v>0.36363636363636365</v>
      </c>
      <c r="AB92" s="18">
        <v>33</v>
      </c>
      <c r="AC92" s="17">
        <v>63</v>
      </c>
    </row>
    <row r="93" spans="1:29" ht="15" customHeight="1" x14ac:dyDescent="0.25">
      <c r="A93" s="24" t="s">
        <v>208</v>
      </c>
      <c r="B93" s="23" t="s">
        <v>209</v>
      </c>
      <c r="C93" s="20">
        <v>1647</v>
      </c>
      <c r="D93" s="20">
        <v>57</v>
      </c>
      <c r="E93" s="20">
        <v>348</v>
      </c>
      <c r="F93" s="20">
        <v>135</v>
      </c>
      <c r="G93" s="20">
        <v>18</v>
      </c>
      <c r="H93" s="20">
        <v>15</v>
      </c>
      <c r="I93" s="20">
        <v>6</v>
      </c>
      <c r="J93" s="20" t="s">
        <v>337</v>
      </c>
      <c r="K93" s="21"/>
      <c r="L93" s="20">
        <v>597</v>
      </c>
      <c r="M93" s="19">
        <f t="shared" si="8"/>
        <v>0.60425531914893615</v>
      </c>
      <c r="N93" s="19">
        <f t="shared" si="9"/>
        <v>0.21170212765957447</v>
      </c>
      <c r="O93" s="18">
        <v>2820</v>
      </c>
      <c r="P93" s="22">
        <v>75</v>
      </c>
      <c r="Q93" s="20">
        <v>45</v>
      </c>
      <c r="R93" s="20">
        <v>18</v>
      </c>
      <c r="S93" s="20">
        <v>60</v>
      </c>
      <c r="T93" s="20">
        <v>537</v>
      </c>
      <c r="U93" s="20">
        <v>33</v>
      </c>
      <c r="V93" s="21"/>
      <c r="W93" s="21"/>
      <c r="X93" s="21"/>
      <c r="Y93" s="20">
        <v>171</v>
      </c>
      <c r="Z93" s="19">
        <f t="shared" si="10"/>
        <v>0.57371794871794868</v>
      </c>
      <c r="AA93" s="19">
        <f t="shared" si="11"/>
        <v>0.18269230769230768</v>
      </c>
      <c r="AB93" s="18">
        <v>936</v>
      </c>
      <c r="AC93" s="17">
        <v>3699</v>
      </c>
    </row>
    <row r="94" spans="1:29" ht="15" customHeight="1" x14ac:dyDescent="0.25">
      <c r="A94" s="24" t="s">
        <v>210</v>
      </c>
      <c r="B94" s="23" t="s">
        <v>358</v>
      </c>
      <c r="C94" s="20">
        <v>78</v>
      </c>
      <c r="D94" s="20" t="s">
        <v>337</v>
      </c>
      <c r="E94" s="20" t="s">
        <v>337</v>
      </c>
      <c r="F94" s="20">
        <v>6</v>
      </c>
      <c r="G94" s="20" t="s">
        <v>337</v>
      </c>
      <c r="H94" s="20" t="s">
        <v>337</v>
      </c>
      <c r="I94" s="21"/>
      <c r="J94" s="21"/>
      <c r="K94" s="21"/>
      <c r="L94" s="20">
        <v>15</v>
      </c>
      <c r="M94" s="19">
        <f t="shared" si="8"/>
        <v>0.77142857142857146</v>
      </c>
      <c r="N94" s="19">
        <f t="shared" si="9"/>
        <v>0.14285714285714285</v>
      </c>
      <c r="O94" s="18">
        <v>105</v>
      </c>
      <c r="P94" s="22" t="s">
        <v>337</v>
      </c>
      <c r="Q94" s="20" t="s">
        <v>337</v>
      </c>
      <c r="R94" s="21"/>
      <c r="S94" s="20" t="s">
        <v>337</v>
      </c>
      <c r="T94" s="20">
        <v>12</v>
      </c>
      <c r="U94" s="21"/>
      <c r="V94" s="21"/>
      <c r="W94" s="21"/>
      <c r="X94" s="21"/>
      <c r="Y94" s="20" t="s">
        <v>337</v>
      </c>
      <c r="Z94" s="19">
        <f t="shared" si="10"/>
        <v>0.66666666666666663</v>
      </c>
      <c r="AA94" s="19">
        <f t="shared" si="11"/>
        <v>0.16666666666666666</v>
      </c>
      <c r="AB94" s="18">
        <v>18</v>
      </c>
      <c r="AC94" s="17">
        <v>120</v>
      </c>
    </row>
    <row r="95" spans="1:29" ht="15" customHeight="1" x14ac:dyDescent="0.25">
      <c r="A95" s="24" t="s">
        <v>212</v>
      </c>
      <c r="B95" s="23" t="s">
        <v>213</v>
      </c>
      <c r="C95" s="20">
        <v>18</v>
      </c>
      <c r="D95" s="20" t="s">
        <v>337</v>
      </c>
      <c r="E95" s="20">
        <v>6</v>
      </c>
      <c r="F95" s="21"/>
      <c r="G95" s="21"/>
      <c r="H95" s="21"/>
      <c r="I95" s="21"/>
      <c r="J95" s="21"/>
      <c r="K95" s="21"/>
      <c r="L95" s="20">
        <v>6</v>
      </c>
      <c r="M95" s="19">
        <f t="shared" si="8"/>
        <v>0.7</v>
      </c>
      <c r="N95" s="19">
        <f t="shared" si="9"/>
        <v>0.2</v>
      </c>
      <c r="O95" s="18">
        <v>30</v>
      </c>
      <c r="P95" s="26"/>
      <c r="Q95" s="21"/>
      <c r="R95" s="21"/>
      <c r="S95" s="21"/>
      <c r="T95" s="20">
        <v>6</v>
      </c>
      <c r="U95" s="21"/>
      <c r="V95" s="21"/>
      <c r="W95" s="21"/>
      <c r="X95" s="21"/>
      <c r="Y95" s="21"/>
      <c r="Z95" s="19">
        <f t="shared" si="10"/>
        <v>1</v>
      </c>
      <c r="AA95" s="19">
        <f t="shared" si="11"/>
        <v>0</v>
      </c>
      <c r="AB95" s="18">
        <v>6</v>
      </c>
      <c r="AC95" s="17">
        <v>36</v>
      </c>
    </row>
    <row r="96" spans="1:29" ht="15" customHeight="1" x14ac:dyDescent="0.25">
      <c r="A96" s="24" t="s">
        <v>214</v>
      </c>
      <c r="B96" s="23" t="s">
        <v>215</v>
      </c>
      <c r="C96" s="20">
        <v>174</v>
      </c>
      <c r="D96" s="20">
        <v>6</v>
      </c>
      <c r="E96" s="20">
        <v>6</v>
      </c>
      <c r="F96" s="20">
        <v>12</v>
      </c>
      <c r="G96" s="20" t="s">
        <v>337</v>
      </c>
      <c r="H96" s="20" t="s">
        <v>337</v>
      </c>
      <c r="I96" s="21"/>
      <c r="J96" s="21"/>
      <c r="K96" s="21"/>
      <c r="L96" s="20">
        <v>57</v>
      </c>
      <c r="M96" s="19">
        <f t="shared" si="8"/>
        <v>0.68965517241379315</v>
      </c>
      <c r="N96" s="19">
        <f t="shared" si="9"/>
        <v>0.21839080459770116</v>
      </c>
      <c r="O96" s="18">
        <v>261</v>
      </c>
      <c r="P96" s="22" t="s">
        <v>337</v>
      </c>
      <c r="Q96" s="21"/>
      <c r="R96" s="20" t="s">
        <v>337</v>
      </c>
      <c r="S96" s="20" t="s">
        <v>337</v>
      </c>
      <c r="T96" s="20">
        <v>6</v>
      </c>
      <c r="U96" s="21"/>
      <c r="V96" s="21"/>
      <c r="W96" s="21"/>
      <c r="X96" s="21"/>
      <c r="Y96" s="20" t="s">
        <v>337</v>
      </c>
      <c r="Z96" s="19">
        <f t="shared" si="10"/>
        <v>0.5</v>
      </c>
      <c r="AA96" s="19">
        <f t="shared" si="11"/>
        <v>0.25</v>
      </c>
      <c r="AB96" s="18">
        <v>12</v>
      </c>
      <c r="AC96" s="17">
        <v>273</v>
      </c>
    </row>
    <row r="97" spans="1:29" ht="15" customHeight="1" x14ac:dyDescent="0.25">
      <c r="A97" s="24" t="s">
        <v>216</v>
      </c>
      <c r="B97" s="23" t="s">
        <v>217</v>
      </c>
      <c r="C97" s="20">
        <v>60</v>
      </c>
      <c r="D97" s="21"/>
      <c r="E97" s="20" t="s">
        <v>337</v>
      </c>
      <c r="F97" s="21"/>
      <c r="G97" s="21"/>
      <c r="H97" s="21"/>
      <c r="I97" s="21"/>
      <c r="J97" s="21"/>
      <c r="K97" s="21"/>
      <c r="L97" s="20" t="s">
        <v>337</v>
      </c>
      <c r="M97" s="19">
        <f t="shared" si="8"/>
        <v>0.95238095238095233</v>
      </c>
      <c r="N97" s="19">
        <f t="shared" si="9"/>
        <v>4.7619047619047616E-2</v>
      </c>
      <c r="O97" s="18">
        <v>63</v>
      </c>
      <c r="P97" s="22">
        <v>12</v>
      </c>
      <c r="Q97" s="20" t="s">
        <v>337</v>
      </c>
      <c r="R97" s="21"/>
      <c r="S97" s="21"/>
      <c r="T97" s="20">
        <v>12</v>
      </c>
      <c r="U97" s="20" t="s">
        <v>337</v>
      </c>
      <c r="V97" s="21"/>
      <c r="W97" s="21"/>
      <c r="X97" s="21"/>
      <c r="Y97" s="20" t="s">
        <v>337</v>
      </c>
      <c r="Z97" s="19">
        <f t="shared" si="10"/>
        <v>0.4</v>
      </c>
      <c r="AA97" s="19">
        <f t="shared" si="11"/>
        <v>0.1</v>
      </c>
      <c r="AB97" s="18">
        <v>30</v>
      </c>
      <c r="AC97" s="17">
        <v>78</v>
      </c>
    </row>
    <row r="98" spans="1:29" ht="15" customHeight="1" x14ac:dyDescent="0.25">
      <c r="A98" s="24" t="s">
        <v>218</v>
      </c>
      <c r="B98" s="23" t="s">
        <v>219</v>
      </c>
      <c r="C98" s="20">
        <v>18</v>
      </c>
      <c r="D98" s="20" t="s">
        <v>337</v>
      </c>
      <c r="E98" s="20" t="s">
        <v>337</v>
      </c>
      <c r="F98" s="20" t="s">
        <v>337</v>
      </c>
      <c r="G98" s="21"/>
      <c r="H98" s="21"/>
      <c r="I98" s="21"/>
      <c r="J98" s="21"/>
      <c r="K98" s="21"/>
      <c r="L98" s="20">
        <v>9</v>
      </c>
      <c r="M98" s="19">
        <f t="shared" si="8"/>
        <v>0.63636363636363635</v>
      </c>
      <c r="N98" s="19">
        <f t="shared" si="9"/>
        <v>0.27272727272727271</v>
      </c>
      <c r="O98" s="18">
        <v>33</v>
      </c>
      <c r="P98" s="26"/>
      <c r="Q98" s="21"/>
      <c r="R98" s="21"/>
      <c r="S98" s="21"/>
      <c r="T98" s="21"/>
      <c r="U98" s="21"/>
      <c r="V98" s="21"/>
      <c r="W98" s="21"/>
      <c r="X98" s="21"/>
      <c r="Y98" s="21"/>
      <c r="Z98" s="19" t="str">
        <f t="shared" si="10"/>
        <v/>
      </c>
      <c r="AA98" s="19" t="str">
        <f t="shared" si="11"/>
        <v/>
      </c>
      <c r="AB98" s="25"/>
      <c r="AC98" s="17">
        <v>33</v>
      </c>
    </row>
    <row r="99" spans="1:29" ht="15" customHeight="1" x14ac:dyDescent="0.25">
      <c r="A99" s="24" t="s">
        <v>220</v>
      </c>
      <c r="B99" s="23" t="s">
        <v>221</v>
      </c>
      <c r="C99" s="20">
        <v>75</v>
      </c>
      <c r="D99" s="20" t="s">
        <v>337</v>
      </c>
      <c r="E99" s="20">
        <v>6</v>
      </c>
      <c r="F99" s="20" t="s">
        <v>337</v>
      </c>
      <c r="G99" s="21"/>
      <c r="H99" s="20" t="s">
        <v>337</v>
      </c>
      <c r="I99" s="21"/>
      <c r="J99" s="21"/>
      <c r="K99" s="21"/>
      <c r="L99" s="20">
        <v>18</v>
      </c>
      <c r="M99" s="19">
        <f t="shared" si="8"/>
        <v>0.74285714285714288</v>
      </c>
      <c r="N99" s="19">
        <f t="shared" si="9"/>
        <v>0.17142857142857143</v>
      </c>
      <c r="O99" s="18">
        <v>105</v>
      </c>
      <c r="P99" s="26"/>
      <c r="Q99" s="21"/>
      <c r="R99" s="21"/>
      <c r="S99" s="21"/>
      <c r="T99" s="20" t="s">
        <v>337</v>
      </c>
      <c r="U99" s="21"/>
      <c r="V99" s="21"/>
      <c r="W99" s="21"/>
      <c r="X99" s="21"/>
      <c r="Y99" s="20" t="s">
        <v>337</v>
      </c>
      <c r="Z99" s="19">
        <f t="shared" si="10"/>
        <v>1</v>
      </c>
      <c r="AA99" s="19">
        <f t="shared" si="11"/>
        <v>1</v>
      </c>
      <c r="AB99" s="18" t="s">
        <v>337</v>
      </c>
      <c r="AC99" s="17">
        <v>108</v>
      </c>
    </row>
    <row r="100" spans="1:29" ht="15" customHeight="1" x14ac:dyDescent="0.25">
      <c r="A100" s="24" t="s">
        <v>222</v>
      </c>
      <c r="B100" s="23" t="s">
        <v>223</v>
      </c>
      <c r="C100" s="20">
        <v>714</v>
      </c>
      <c r="D100" s="20">
        <v>18</v>
      </c>
      <c r="E100" s="20">
        <v>105</v>
      </c>
      <c r="F100" s="20">
        <v>36</v>
      </c>
      <c r="G100" s="20">
        <v>6</v>
      </c>
      <c r="H100" s="20" t="s">
        <v>337</v>
      </c>
      <c r="I100" s="20" t="s">
        <v>337</v>
      </c>
      <c r="J100" s="21"/>
      <c r="K100" s="20" t="s">
        <v>337</v>
      </c>
      <c r="L100" s="20">
        <v>159</v>
      </c>
      <c r="M100" s="19">
        <f t="shared" ref="M100:M131" si="12">(IF(C100="1-4",3,C100)+IF(D100="1-4",3,D100))/IF(O100="1-4",3,O100)</f>
        <v>0.70114942528735635</v>
      </c>
      <c r="N100" s="19">
        <f t="shared" ref="N100:N131" si="13">IF(L100="1-4",3,L100)/IF(O100="1-4",3,O100)</f>
        <v>0.15229885057471265</v>
      </c>
      <c r="O100" s="18">
        <v>1044</v>
      </c>
      <c r="P100" s="22">
        <v>15</v>
      </c>
      <c r="Q100" s="20">
        <v>18</v>
      </c>
      <c r="R100" s="20">
        <v>15</v>
      </c>
      <c r="S100" s="20">
        <v>18</v>
      </c>
      <c r="T100" s="20">
        <v>183</v>
      </c>
      <c r="U100" s="20" t="s">
        <v>337</v>
      </c>
      <c r="V100" s="21"/>
      <c r="W100" s="21"/>
      <c r="X100" s="21"/>
      <c r="Y100" s="20">
        <v>84</v>
      </c>
      <c r="Z100" s="19">
        <f t="shared" ref="Z100:Z131" si="14">IFERROR(IF(T100="1-4",3,T100)/IF(AB100="1-4",3,AB100),"")</f>
        <v>0.5446428571428571</v>
      </c>
      <c r="AA100" s="19">
        <f t="shared" ref="AA100:AA131" si="15">IFERROR(IF(Y100="1-4",3,Y100)/IF(AB100="1-4",3,AB100),"")</f>
        <v>0.25</v>
      </c>
      <c r="AB100" s="18">
        <v>336</v>
      </c>
      <c r="AC100" s="17">
        <v>1362</v>
      </c>
    </row>
    <row r="101" spans="1:29" ht="15" customHeight="1" x14ac:dyDescent="0.25">
      <c r="A101" s="24" t="s">
        <v>224</v>
      </c>
      <c r="B101" s="23" t="s">
        <v>225</v>
      </c>
      <c r="C101" s="20">
        <v>51</v>
      </c>
      <c r="D101" s="21"/>
      <c r="E101" s="20">
        <v>24</v>
      </c>
      <c r="F101" s="21"/>
      <c r="G101" s="21"/>
      <c r="H101" s="21"/>
      <c r="I101" s="21"/>
      <c r="J101" s="21"/>
      <c r="K101" s="21"/>
      <c r="L101" s="20" t="s">
        <v>337</v>
      </c>
      <c r="M101" s="19">
        <f t="shared" si="12"/>
        <v>0.65384615384615385</v>
      </c>
      <c r="N101" s="19">
        <f t="shared" si="13"/>
        <v>3.8461538461538464E-2</v>
      </c>
      <c r="O101" s="18">
        <v>78</v>
      </c>
      <c r="P101" s="26"/>
      <c r="Q101" s="21"/>
      <c r="R101" s="21"/>
      <c r="S101" s="21"/>
      <c r="T101" s="21"/>
      <c r="U101" s="21"/>
      <c r="V101" s="21"/>
      <c r="W101" s="21"/>
      <c r="X101" s="21"/>
      <c r="Y101" s="21"/>
      <c r="Z101" s="19" t="str">
        <f t="shared" si="14"/>
        <v/>
      </c>
      <c r="AA101" s="19" t="str">
        <f t="shared" si="15"/>
        <v/>
      </c>
      <c r="AB101" s="25"/>
      <c r="AC101" s="17">
        <v>78</v>
      </c>
    </row>
    <row r="102" spans="1:29" ht="15" customHeight="1" x14ac:dyDescent="0.25">
      <c r="A102" s="24" t="s">
        <v>226</v>
      </c>
      <c r="B102" s="23" t="s">
        <v>227</v>
      </c>
      <c r="C102" s="20">
        <v>1326</v>
      </c>
      <c r="D102" s="20">
        <v>15</v>
      </c>
      <c r="E102" s="20">
        <v>48</v>
      </c>
      <c r="F102" s="20">
        <v>33</v>
      </c>
      <c r="G102" s="20">
        <v>9</v>
      </c>
      <c r="H102" s="20">
        <v>6</v>
      </c>
      <c r="I102" s="21"/>
      <c r="J102" s="21"/>
      <c r="K102" s="21"/>
      <c r="L102" s="20">
        <v>441</v>
      </c>
      <c r="M102" s="19">
        <f t="shared" si="12"/>
        <v>0.71405750798722045</v>
      </c>
      <c r="N102" s="19">
        <f t="shared" si="13"/>
        <v>0.23482428115015974</v>
      </c>
      <c r="O102" s="18">
        <v>1878</v>
      </c>
      <c r="P102" s="22">
        <v>6</v>
      </c>
      <c r="Q102" s="21"/>
      <c r="R102" s="21"/>
      <c r="S102" s="21"/>
      <c r="T102" s="20">
        <v>6</v>
      </c>
      <c r="U102" s="21"/>
      <c r="V102" s="21"/>
      <c r="W102" s="21"/>
      <c r="X102" s="21"/>
      <c r="Y102" s="20" t="s">
        <v>337</v>
      </c>
      <c r="Z102" s="19">
        <f t="shared" si="14"/>
        <v>0.4</v>
      </c>
      <c r="AA102" s="19">
        <f t="shared" si="15"/>
        <v>0.2</v>
      </c>
      <c r="AB102" s="18">
        <v>15</v>
      </c>
      <c r="AC102" s="17">
        <v>1893</v>
      </c>
    </row>
    <row r="103" spans="1:29" ht="15" customHeight="1" x14ac:dyDescent="0.25">
      <c r="A103" s="24" t="s">
        <v>228</v>
      </c>
      <c r="B103" s="23" t="s">
        <v>229</v>
      </c>
      <c r="C103" s="20">
        <v>18</v>
      </c>
      <c r="D103" s="21"/>
      <c r="E103" s="20" t="s">
        <v>337</v>
      </c>
      <c r="F103" s="20" t="s">
        <v>337</v>
      </c>
      <c r="G103" s="21"/>
      <c r="H103" s="21"/>
      <c r="I103" s="21"/>
      <c r="J103" s="21"/>
      <c r="K103" s="21"/>
      <c r="L103" s="20" t="s">
        <v>337</v>
      </c>
      <c r="M103" s="19">
        <f t="shared" si="12"/>
        <v>0.66666666666666663</v>
      </c>
      <c r="N103" s="19">
        <f t="shared" si="13"/>
        <v>0.1111111111111111</v>
      </c>
      <c r="O103" s="18">
        <v>27</v>
      </c>
      <c r="P103" s="26"/>
      <c r="Q103" s="21"/>
      <c r="R103" s="21"/>
      <c r="S103" s="21"/>
      <c r="T103" s="21"/>
      <c r="U103" s="21"/>
      <c r="V103" s="21"/>
      <c r="W103" s="21"/>
      <c r="X103" s="21"/>
      <c r="Y103" s="21"/>
      <c r="Z103" s="19" t="str">
        <f t="shared" si="14"/>
        <v/>
      </c>
      <c r="AA103" s="19" t="str">
        <f t="shared" si="15"/>
        <v/>
      </c>
      <c r="AB103" s="25"/>
      <c r="AC103" s="17">
        <v>27</v>
      </c>
    </row>
    <row r="104" spans="1:29" ht="15" customHeight="1" x14ac:dyDescent="0.25">
      <c r="A104" s="24" t="s">
        <v>230</v>
      </c>
      <c r="B104" s="23" t="s">
        <v>231</v>
      </c>
      <c r="C104" s="20">
        <v>21</v>
      </c>
      <c r="D104" s="20" t="s">
        <v>337</v>
      </c>
      <c r="E104" s="20">
        <v>6</v>
      </c>
      <c r="F104" s="20">
        <v>6</v>
      </c>
      <c r="G104" s="20" t="s">
        <v>337</v>
      </c>
      <c r="H104" s="20" t="s">
        <v>337</v>
      </c>
      <c r="I104" s="21"/>
      <c r="J104" s="21"/>
      <c r="K104" s="21"/>
      <c r="L104" s="20" t="s">
        <v>337</v>
      </c>
      <c r="M104" s="19">
        <f t="shared" si="12"/>
        <v>0.61538461538461542</v>
      </c>
      <c r="N104" s="19">
        <f t="shared" si="13"/>
        <v>7.6923076923076927E-2</v>
      </c>
      <c r="O104" s="18">
        <v>39</v>
      </c>
      <c r="P104" s="26"/>
      <c r="Q104" s="21"/>
      <c r="R104" s="21"/>
      <c r="S104" s="21"/>
      <c r="T104" s="20" t="s">
        <v>337</v>
      </c>
      <c r="U104" s="21"/>
      <c r="V104" s="21"/>
      <c r="W104" s="21"/>
      <c r="X104" s="21"/>
      <c r="Y104" s="20" t="s">
        <v>337</v>
      </c>
      <c r="Z104" s="19">
        <f t="shared" si="14"/>
        <v>1</v>
      </c>
      <c r="AA104" s="19">
        <f t="shared" si="15"/>
        <v>1</v>
      </c>
      <c r="AB104" s="18" t="s">
        <v>337</v>
      </c>
      <c r="AC104" s="17">
        <v>42</v>
      </c>
    </row>
    <row r="105" spans="1:29" ht="15" customHeight="1" x14ac:dyDescent="0.25">
      <c r="A105" s="24" t="s">
        <v>232</v>
      </c>
      <c r="B105" s="23" t="s">
        <v>233</v>
      </c>
      <c r="C105" s="20">
        <v>1071</v>
      </c>
      <c r="D105" s="20">
        <v>42</v>
      </c>
      <c r="E105" s="20">
        <v>132</v>
      </c>
      <c r="F105" s="20">
        <v>87</v>
      </c>
      <c r="G105" s="20">
        <v>30</v>
      </c>
      <c r="H105" s="20">
        <v>6</v>
      </c>
      <c r="I105" s="21"/>
      <c r="J105" s="20" t="s">
        <v>337</v>
      </c>
      <c r="K105" s="20" t="s">
        <v>337</v>
      </c>
      <c r="L105" s="20">
        <v>330</v>
      </c>
      <c r="M105" s="19">
        <f t="shared" si="12"/>
        <v>0.6566371681415929</v>
      </c>
      <c r="N105" s="19">
        <f t="shared" si="13"/>
        <v>0.19469026548672566</v>
      </c>
      <c r="O105" s="18">
        <v>1695</v>
      </c>
      <c r="P105" s="22">
        <v>87</v>
      </c>
      <c r="Q105" s="20">
        <v>42</v>
      </c>
      <c r="R105" s="20">
        <v>15</v>
      </c>
      <c r="S105" s="20">
        <v>54</v>
      </c>
      <c r="T105" s="20">
        <v>300</v>
      </c>
      <c r="U105" s="20">
        <v>9</v>
      </c>
      <c r="V105" s="21"/>
      <c r="W105" s="21"/>
      <c r="X105" s="21"/>
      <c r="Y105" s="20">
        <v>78</v>
      </c>
      <c r="Z105" s="19">
        <f t="shared" si="14"/>
        <v>0.51282051282051277</v>
      </c>
      <c r="AA105" s="19">
        <f t="shared" si="15"/>
        <v>0.13333333333333333</v>
      </c>
      <c r="AB105" s="18">
        <v>585</v>
      </c>
      <c r="AC105" s="17">
        <v>2181</v>
      </c>
    </row>
    <row r="106" spans="1:29" ht="15" customHeight="1" x14ac:dyDescent="0.25">
      <c r="A106" s="24" t="s">
        <v>234</v>
      </c>
      <c r="B106" s="23" t="s">
        <v>235</v>
      </c>
      <c r="C106" s="20">
        <v>45</v>
      </c>
      <c r="D106" s="20" t="s">
        <v>337</v>
      </c>
      <c r="E106" s="20">
        <v>6</v>
      </c>
      <c r="F106" s="20" t="s">
        <v>337</v>
      </c>
      <c r="G106" s="21"/>
      <c r="H106" s="21"/>
      <c r="I106" s="21"/>
      <c r="J106" s="21"/>
      <c r="K106" s="21"/>
      <c r="L106" s="20">
        <v>12</v>
      </c>
      <c r="M106" s="19">
        <f t="shared" si="12"/>
        <v>0.72727272727272729</v>
      </c>
      <c r="N106" s="19">
        <f t="shared" si="13"/>
        <v>0.18181818181818182</v>
      </c>
      <c r="O106" s="18">
        <v>66</v>
      </c>
      <c r="P106" s="26"/>
      <c r="Q106" s="21"/>
      <c r="R106" s="21"/>
      <c r="S106" s="21"/>
      <c r="T106" s="20">
        <v>18</v>
      </c>
      <c r="U106" s="20" t="s">
        <v>337</v>
      </c>
      <c r="V106" s="21"/>
      <c r="W106" s="21"/>
      <c r="X106" s="21"/>
      <c r="Y106" s="20" t="s">
        <v>337</v>
      </c>
      <c r="Z106" s="19">
        <f t="shared" si="14"/>
        <v>0.8571428571428571</v>
      </c>
      <c r="AA106" s="19">
        <f t="shared" si="15"/>
        <v>0.14285714285714285</v>
      </c>
      <c r="AB106" s="18">
        <v>21</v>
      </c>
      <c r="AC106" s="17">
        <v>87</v>
      </c>
    </row>
    <row r="107" spans="1:29" ht="15" customHeight="1" x14ac:dyDescent="0.25">
      <c r="A107" s="24" t="s">
        <v>238</v>
      </c>
      <c r="B107" s="23" t="s">
        <v>239</v>
      </c>
      <c r="C107" s="20">
        <v>738</v>
      </c>
      <c r="D107" s="20">
        <v>30</v>
      </c>
      <c r="E107" s="20">
        <v>93</v>
      </c>
      <c r="F107" s="20">
        <v>69</v>
      </c>
      <c r="G107" s="20">
        <v>12</v>
      </c>
      <c r="H107" s="20">
        <v>6</v>
      </c>
      <c r="I107" s="20" t="s">
        <v>337</v>
      </c>
      <c r="J107" s="21"/>
      <c r="K107" s="21"/>
      <c r="L107" s="20">
        <v>195</v>
      </c>
      <c r="M107" s="19">
        <f t="shared" si="12"/>
        <v>0.67015706806282727</v>
      </c>
      <c r="N107" s="19">
        <f t="shared" si="13"/>
        <v>0.17015706806282724</v>
      </c>
      <c r="O107" s="18">
        <v>1146</v>
      </c>
      <c r="P107" s="22">
        <v>15</v>
      </c>
      <c r="Q107" s="20">
        <v>30</v>
      </c>
      <c r="R107" s="20">
        <v>9</v>
      </c>
      <c r="S107" s="20">
        <v>24</v>
      </c>
      <c r="T107" s="20">
        <v>207</v>
      </c>
      <c r="U107" s="20">
        <v>9</v>
      </c>
      <c r="V107" s="21"/>
      <c r="W107" s="21"/>
      <c r="X107" s="21"/>
      <c r="Y107" s="20">
        <v>78</v>
      </c>
      <c r="Z107" s="19">
        <f t="shared" si="14"/>
        <v>0.55200000000000005</v>
      </c>
      <c r="AA107" s="19">
        <f t="shared" si="15"/>
        <v>0.20799999999999999</v>
      </c>
      <c r="AB107" s="18">
        <v>375</v>
      </c>
      <c r="AC107" s="17">
        <v>1512</v>
      </c>
    </row>
    <row r="108" spans="1:29" ht="15" customHeight="1" x14ac:dyDescent="0.25">
      <c r="A108" s="24" t="s">
        <v>240</v>
      </c>
      <c r="B108" s="23" t="s">
        <v>241</v>
      </c>
      <c r="C108" s="20">
        <v>1629</v>
      </c>
      <c r="D108" s="20">
        <v>36</v>
      </c>
      <c r="E108" s="20">
        <v>186</v>
      </c>
      <c r="F108" s="20">
        <v>90</v>
      </c>
      <c r="G108" s="20">
        <v>12</v>
      </c>
      <c r="H108" s="20">
        <v>12</v>
      </c>
      <c r="I108" s="20">
        <v>9</v>
      </c>
      <c r="J108" s="20" t="s">
        <v>337</v>
      </c>
      <c r="K108" s="21"/>
      <c r="L108" s="20">
        <v>507</v>
      </c>
      <c r="M108" s="19">
        <f t="shared" si="12"/>
        <v>0.67110036275695284</v>
      </c>
      <c r="N108" s="19">
        <f t="shared" si="13"/>
        <v>0.20435308343409916</v>
      </c>
      <c r="O108" s="18">
        <v>2481</v>
      </c>
      <c r="P108" s="22">
        <v>39</v>
      </c>
      <c r="Q108" s="20">
        <v>21</v>
      </c>
      <c r="R108" s="20">
        <v>9</v>
      </c>
      <c r="S108" s="20">
        <v>21</v>
      </c>
      <c r="T108" s="20">
        <v>213</v>
      </c>
      <c r="U108" s="20">
        <v>21</v>
      </c>
      <c r="V108" s="21"/>
      <c r="W108" s="21"/>
      <c r="X108" s="21"/>
      <c r="Y108" s="20">
        <v>87</v>
      </c>
      <c r="Z108" s="19">
        <f t="shared" si="14"/>
        <v>0.51449275362318836</v>
      </c>
      <c r="AA108" s="19">
        <f t="shared" si="15"/>
        <v>0.21014492753623187</v>
      </c>
      <c r="AB108" s="18">
        <v>414</v>
      </c>
      <c r="AC108" s="17">
        <v>2883</v>
      </c>
    </row>
    <row r="109" spans="1:29" ht="15" customHeight="1" x14ac:dyDescent="0.25">
      <c r="A109" s="24" t="s">
        <v>242</v>
      </c>
      <c r="B109" s="23" t="s">
        <v>243</v>
      </c>
      <c r="C109" s="20">
        <v>903</v>
      </c>
      <c r="D109" s="20">
        <v>21</v>
      </c>
      <c r="E109" s="20">
        <v>90</v>
      </c>
      <c r="F109" s="20">
        <v>42</v>
      </c>
      <c r="G109" s="20">
        <v>15</v>
      </c>
      <c r="H109" s="20">
        <v>6</v>
      </c>
      <c r="I109" s="20" t="s">
        <v>337</v>
      </c>
      <c r="J109" s="21"/>
      <c r="K109" s="21"/>
      <c r="L109" s="20">
        <v>207</v>
      </c>
      <c r="M109" s="19">
        <f t="shared" si="12"/>
        <v>0.71962616822429903</v>
      </c>
      <c r="N109" s="19">
        <f t="shared" si="13"/>
        <v>0.16121495327102803</v>
      </c>
      <c r="O109" s="18">
        <v>1284</v>
      </c>
      <c r="P109" s="22">
        <v>42</v>
      </c>
      <c r="Q109" s="20">
        <v>24</v>
      </c>
      <c r="R109" s="20">
        <v>6</v>
      </c>
      <c r="S109" s="20">
        <v>30</v>
      </c>
      <c r="T109" s="20">
        <v>297</v>
      </c>
      <c r="U109" s="20">
        <v>6</v>
      </c>
      <c r="V109" s="21"/>
      <c r="W109" s="21"/>
      <c r="X109" s="21"/>
      <c r="Y109" s="20">
        <v>81</v>
      </c>
      <c r="Z109" s="19">
        <f t="shared" si="14"/>
        <v>0.6149068322981367</v>
      </c>
      <c r="AA109" s="19">
        <f t="shared" si="15"/>
        <v>0.16770186335403728</v>
      </c>
      <c r="AB109" s="18">
        <v>483</v>
      </c>
      <c r="AC109" s="17">
        <v>1752</v>
      </c>
    </row>
    <row r="110" spans="1:29" ht="15" customHeight="1" x14ac:dyDescent="0.25">
      <c r="A110" s="24" t="s">
        <v>244</v>
      </c>
      <c r="B110" s="23" t="s">
        <v>245</v>
      </c>
      <c r="C110" s="20">
        <v>2178</v>
      </c>
      <c r="D110" s="20">
        <v>63</v>
      </c>
      <c r="E110" s="20">
        <v>306</v>
      </c>
      <c r="F110" s="20">
        <v>195</v>
      </c>
      <c r="G110" s="20">
        <v>36</v>
      </c>
      <c r="H110" s="20">
        <v>21</v>
      </c>
      <c r="I110" s="20">
        <v>24</v>
      </c>
      <c r="J110" s="20" t="s">
        <v>337</v>
      </c>
      <c r="K110" s="21"/>
      <c r="L110" s="20">
        <v>798</v>
      </c>
      <c r="M110" s="19">
        <f t="shared" si="12"/>
        <v>0.6199170124481328</v>
      </c>
      <c r="N110" s="19">
        <f t="shared" si="13"/>
        <v>0.22074688796680497</v>
      </c>
      <c r="O110" s="18">
        <v>3615</v>
      </c>
      <c r="P110" s="22">
        <v>90</v>
      </c>
      <c r="Q110" s="20">
        <v>51</v>
      </c>
      <c r="R110" s="20">
        <v>24</v>
      </c>
      <c r="S110" s="20">
        <v>90</v>
      </c>
      <c r="T110" s="20">
        <v>501</v>
      </c>
      <c r="U110" s="20">
        <v>24</v>
      </c>
      <c r="V110" s="20" t="s">
        <v>337</v>
      </c>
      <c r="W110" s="21"/>
      <c r="X110" s="21"/>
      <c r="Y110" s="20">
        <v>249</v>
      </c>
      <c r="Z110" s="19">
        <f t="shared" si="14"/>
        <v>0.48688046647230321</v>
      </c>
      <c r="AA110" s="19">
        <f t="shared" si="15"/>
        <v>0.24198250728862974</v>
      </c>
      <c r="AB110" s="18">
        <v>1029</v>
      </c>
      <c r="AC110" s="17">
        <v>4569</v>
      </c>
    </row>
    <row r="111" spans="1:29" ht="15" customHeight="1" x14ac:dyDescent="0.25">
      <c r="A111" s="24" t="s">
        <v>246</v>
      </c>
      <c r="B111" s="23" t="s">
        <v>247</v>
      </c>
      <c r="C111" s="20">
        <v>1863</v>
      </c>
      <c r="D111" s="20">
        <v>66</v>
      </c>
      <c r="E111" s="20">
        <v>240</v>
      </c>
      <c r="F111" s="20">
        <v>111</v>
      </c>
      <c r="G111" s="20">
        <v>24</v>
      </c>
      <c r="H111" s="20">
        <v>9</v>
      </c>
      <c r="I111" s="20" t="s">
        <v>337</v>
      </c>
      <c r="J111" s="21"/>
      <c r="K111" s="21"/>
      <c r="L111" s="20">
        <v>546</v>
      </c>
      <c r="M111" s="19">
        <f t="shared" si="12"/>
        <v>0.67471143756558238</v>
      </c>
      <c r="N111" s="19">
        <f t="shared" si="13"/>
        <v>0.19097586568730326</v>
      </c>
      <c r="O111" s="18">
        <v>2859</v>
      </c>
      <c r="P111" s="22">
        <v>75</v>
      </c>
      <c r="Q111" s="20">
        <v>72</v>
      </c>
      <c r="R111" s="20">
        <v>9</v>
      </c>
      <c r="S111" s="20">
        <v>36</v>
      </c>
      <c r="T111" s="20">
        <v>318</v>
      </c>
      <c r="U111" s="20">
        <v>27</v>
      </c>
      <c r="V111" s="21"/>
      <c r="W111" s="21"/>
      <c r="X111" s="21"/>
      <c r="Y111" s="20">
        <v>90</v>
      </c>
      <c r="Z111" s="19">
        <f t="shared" si="14"/>
        <v>0.50476190476190474</v>
      </c>
      <c r="AA111" s="19">
        <f t="shared" si="15"/>
        <v>0.14285714285714285</v>
      </c>
      <c r="AB111" s="18">
        <v>630</v>
      </c>
      <c r="AC111" s="17">
        <v>3414</v>
      </c>
    </row>
    <row r="112" spans="1:29" ht="15" customHeight="1" x14ac:dyDescent="0.25">
      <c r="A112" s="24" t="s">
        <v>248</v>
      </c>
      <c r="B112" s="23" t="s">
        <v>249</v>
      </c>
      <c r="C112" s="20">
        <v>810</v>
      </c>
      <c r="D112" s="20">
        <v>24</v>
      </c>
      <c r="E112" s="20">
        <v>117</v>
      </c>
      <c r="F112" s="20">
        <v>51</v>
      </c>
      <c r="G112" s="20">
        <v>9</v>
      </c>
      <c r="H112" s="20">
        <v>6</v>
      </c>
      <c r="I112" s="20" t="s">
        <v>337</v>
      </c>
      <c r="J112" s="21"/>
      <c r="K112" s="21"/>
      <c r="L112" s="20">
        <v>270</v>
      </c>
      <c r="M112" s="19">
        <f t="shared" si="12"/>
        <v>0.64801864801864806</v>
      </c>
      <c r="N112" s="19">
        <f t="shared" si="13"/>
        <v>0.20979020979020979</v>
      </c>
      <c r="O112" s="18">
        <v>1287</v>
      </c>
      <c r="P112" s="22">
        <v>27</v>
      </c>
      <c r="Q112" s="20">
        <v>18</v>
      </c>
      <c r="R112" s="20">
        <v>12</v>
      </c>
      <c r="S112" s="20">
        <v>9</v>
      </c>
      <c r="T112" s="20">
        <v>177</v>
      </c>
      <c r="U112" s="21"/>
      <c r="V112" s="21"/>
      <c r="W112" s="21"/>
      <c r="X112" s="21"/>
      <c r="Y112" s="20">
        <v>84</v>
      </c>
      <c r="Z112" s="19">
        <f t="shared" si="14"/>
        <v>0.54629629629629628</v>
      </c>
      <c r="AA112" s="19">
        <f t="shared" si="15"/>
        <v>0.25925925925925924</v>
      </c>
      <c r="AB112" s="18">
        <v>324</v>
      </c>
      <c r="AC112" s="17">
        <v>1596</v>
      </c>
    </row>
    <row r="113" spans="1:29" ht="15" customHeight="1" x14ac:dyDescent="0.25">
      <c r="A113" s="24" t="s">
        <v>252</v>
      </c>
      <c r="B113" s="23" t="s">
        <v>253</v>
      </c>
      <c r="C113" s="20">
        <v>6</v>
      </c>
      <c r="D113" s="21"/>
      <c r="E113" s="21"/>
      <c r="F113" s="21"/>
      <c r="G113" s="21"/>
      <c r="H113" s="21"/>
      <c r="I113" s="21"/>
      <c r="J113" s="21"/>
      <c r="K113" s="21"/>
      <c r="L113" s="20" t="s">
        <v>337</v>
      </c>
      <c r="M113" s="19">
        <f t="shared" si="12"/>
        <v>0.66666666666666663</v>
      </c>
      <c r="N113" s="19">
        <f t="shared" si="13"/>
        <v>0.33333333333333331</v>
      </c>
      <c r="O113" s="18">
        <v>9</v>
      </c>
      <c r="P113" s="26"/>
      <c r="Q113" s="21"/>
      <c r="R113" s="21"/>
      <c r="S113" s="21"/>
      <c r="T113" s="21"/>
      <c r="U113" s="21"/>
      <c r="V113" s="21"/>
      <c r="W113" s="21"/>
      <c r="X113" s="21"/>
      <c r="Y113" s="21"/>
      <c r="Z113" s="19" t="str">
        <f t="shared" si="14"/>
        <v/>
      </c>
      <c r="AA113" s="19" t="str">
        <f t="shared" si="15"/>
        <v/>
      </c>
      <c r="AB113" s="25"/>
      <c r="AC113" s="17">
        <v>9</v>
      </c>
    </row>
    <row r="114" spans="1:29" ht="15" customHeight="1" x14ac:dyDescent="0.25">
      <c r="A114" s="24" t="s">
        <v>254</v>
      </c>
      <c r="B114" s="23" t="s">
        <v>255</v>
      </c>
      <c r="C114" s="20">
        <v>21</v>
      </c>
      <c r="D114" s="20" t="s">
        <v>337</v>
      </c>
      <c r="E114" s="20">
        <v>6</v>
      </c>
      <c r="F114" s="20" t="s">
        <v>337</v>
      </c>
      <c r="G114" s="21"/>
      <c r="H114" s="21"/>
      <c r="I114" s="21"/>
      <c r="J114" s="21"/>
      <c r="K114" s="21"/>
      <c r="L114" s="20" t="s">
        <v>337</v>
      </c>
      <c r="M114" s="19">
        <f t="shared" si="12"/>
        <v>0.72727272727272729</v>
      </c>
      <c r="N114" s="19">
        <f t="shared" si="13"/>
        <v>9.0909090909090912E-2</v>
      </c>
      <c r="O114" s="18">
        <v>33</v>
      </c>
      <c r="P114" s="26"/>
      <c r="Q114" s="21"/>
      <c r="R114" s="21"/>
      <c r="S114" s="21"/>
      <c r="T114" s="21"/>
      <c r="U114" s="21"/>
      <c r="V114" s="21"/>
      <c r="W114" s="21"/>
      <c r="X114" s="21"/>
      <c r="Y114" s="21"/>
      <c r="Z114" s="19" t="str">
        <f t="shared" si="14"/>
        <v/>
      </c>
      <c r="AA114" s="19" t="str">
        <f t="shared" si="15"/>
        <v/>
      </c>
      <c r="AB114" s="25"/>
      <c r="AC114" s="17">
        <v>33</v>
      </c>
    </row>
    <row r="115" spans="1:29" ht="15" customHeight="1" x14ac:dyDescent="0.25">
      <c r="A115" s="24" t="s">
        <v>256</v>
      </c>
      <c r="B115" s="23" t="s">
        <v>257</v>
      </c>
      <c r="C115" s="20">
        <v>30</v>
      </c>
      <c r="D115" s="20" t="s">
        <v>337</v>
      </c>
      <c r="E115" s="20">
        <v>9</v>
      </c>
      <c r="F115" s="20" t="s">
        <v>337</v>
      </c>
      <c r="G115" s="20" t="s">
        <v>337</v>
      </c>
      <c r="H115" s="21"/>
      <c r="I115" s="21"/>
      <c r="J115" s="21"/>
      <c r="K115" s="21"/>
      <c r="L115" s="20">
        <v>15</v>
      </c>
      <c r="M115" s="19">
        <f t="shared" si="12"/>
        <v>0.57894736842105265</v>
      </c>
      <c r="N115" s="19">
        <f t="shared" si="13"/>
        <v>0.26315789473684209</v>
      </c>
      <c r="O115" s="18">
        <v>57</v>
      </c>
      <c r="P115" s="26"/>
      <c r="Q115" s="21"/>
      <c r="R115" s="21"/>
      <c r="S115" s="21"/>
      <c r="T115" s="20" t="s">
        <v>337</v>
      </c>
      <c r="U115" s="21"/>
      <c r="V115" s="21"/>
      <c r="W115" s="21"/>
      <c r="X115" s="21"/>
      <c r="Y115" s="21"/>
      <c r="Z115" s="19">
        <f t="shared" si="14"/>
        <v>1</v>
      </c>
      <c r="AA115" s="19">
        <f t="shared" si="15"/>
        <v>0</v>
      </c>
      <c r="AB115" s="18" t="s">
        <v>337</v>
      </c>
      <c r="AC115" s="17">
        <v>60</v>
      </c>
    </row>
    <row r="116" spans="1:29" ht="15" customHeight="1" x14ac:dyDescent="0.25">
      <c r="A116" s="24" t="s">
        <v>258</v>
      </c>
      <c r="B116" s="23" t="s">
        <v>259</v>
      </c>
      <c r="C116" s="20">
        <v>195</v>
      </c>
      <c r="D116" s="20" t="s">
        <v>337</v>
      </c>
      <c r="E116" s="20">
        <v>15</v>
      </c>
      <c r="F116" s="21"/>
      <c r="G116" s="21"/>
      <c r="H116" s="21"/>
      <c r="I116" s="21"/>
      <c r="J116" s="21"/>
      <c r="K116" s="21"/>
      <c r="L116" s="20">
        <v>27</v>
      </c>
      <c r="M116" s="19">
        <f t="shared" si="12"/>
        <v>0.82499999999999996</v>
      </c>
      <c r="N116" s="19">
        <f t="shared" si="13"/>
        <v>0.1125</v>
      </c>
      <c r="O116" s="18">
        <v>240</v>
      </c>
      <c r="P116" s="22">
        <v>6</v>
      </c>
      <c r="Q116" s="20">
        <v>6</v>
      </c>
      <c r="R116" s="21"/>
      <c r="S116" s="20" t="s">
        <v>337</v>
      </c>
      <c r="T116" s="20">
        <v>30</v>
      </c>
      <c r="U116" s="20" t="s">
        <v>337</v>
      </c>
      <c r="V116" s="21"/>
      <c r="W116" s="21"/>
      <c r="X116" s="21"/>
      <c r="Y116" s="20">
        <v>6</v>
      </c>
      <c r="Z116" s="19">
        <f t="shared" si="14"/>
        <v>0.58823529411764708</v>
      </c>
      <c r="AA116" s="19">
        <f t="shared" si="15"/>
        <v>0.11764705882352941</v>
      </c>
      <c r="AB116" s="18">
        <v>51</v>
      </c>
      <c r="AC116" s="17">
        <v>288</v>
      </c>
    </row>
    <row r="117" spans="1:29" ht="15" customHeight="1" x14ac:dyDescent="0.25">
      <c r="A117" s="24" t="s">
        <v>260</v>
      </c>
      <c r="B117" s="23" t="s">
        <v>261</v>
      </c>
      <c r="C117" s="20">
        <v>204</v>
      </c>
      <c r="D117" s="21"/>
      <c r="E117" s="20" t="s">
        <v>337</v>
      </c>
      <c r="F117" s="20" t="s">
        <v>337</v>
      </c>
      <c r="G117" s="20" t="s">
        <v>337</v>
      </c>
      <c r="H117" s="20" t="s">
        <v>337</v>
      </c>
      <c r="I117" s="21"/>
      <c r="J117" s="21"/>
      <c r="K117" s="21"/>
      <c r="L117" s="20">
        <v>51</v>
      </c>
      <c r="M117" s="19">
        <f t="shared" si="12"/>
        <v>0.7816091954022989</v>
      </c>
      <c r="N117" s="19">
        <f t="shared" si="13"/>
        <v>0.19540229885057472</v>
      </c>
      <c r="O117" s="18">
        <v>261</v>
      </c>
      <c r="P117" s="22" t="s">
        <v>337</v>
      </c>
      <c r="Q117" s="20" t="s">
        <v>337</v>
      </c>
      <c r="R117" s="21"/>
      <c r="S117" s="20" t="s">
        <v>337</v>
      </c>
      <c r="T117" s="20">
        <v>27</v>
      </c>
      <c r="U117" s="21"/>
      <c r="V117" s="21"/>
      <c r="W117" s="21"/>
      <c r="X117" s="21"/>
      <c r="Y117" s="20">
        <v>12</v>
      </c>
      <c r="Z117" s="19">
        <f t="shared" si="14"/>
        <v>0.6</v>
      </c>
      <c r="AA117" s="19">
        <f t="shared" si="15"/>
        <v>0.26666666666666666</v>
      </c>
      <c r="AB117" s="18">
        <v>45</v>
      </c>
      <c r="AC117" s="17">
        <v>303</v>
      </c>
    </row>
    <row r="118" spans="1:29" ht="15" customHeight="1" x14ac:dyDescent="0.25">
      <c r="A118" s="24" t="s">
        <v>262</v>
      </c>
      <c r="B118" s="23" t="s">
        <v>263</v>
      </c>
      <c r="C118" s="20">
        <v>543</v>
      </c>
      <c r="D118" s="20">
        <v>15</v>
      </c>
      <c r="E118" s="20" t="s">
        <v>337</v>
      </c>
      <c r="F118" s="20">
        <v>18</v>
      </c>
      <c r="G118" s="20">
        <v>9</v>
      </c>
      <c r="H118" s="20" t="s">
        <v>337</v>
      </c>
      <c r="I118" s="21"/>
      <c r="J118" s="21"/>
      <c r="K118" s="21"/>
      <c r="L118" s="20">
        <v>177</v>
      </c>
      <c r="M118" s="19">
        <f t="shared" si="12"/>
        <v>0.72941176470588232</v>
      </c>
      <c r="N118" s="19">
        <f t="shared" si="13"/>
        <v>0.23137254901960785</v>
      </c>
      <c r="O118" s="18">
        <v>765</v>
      </c>
      <c r="P118" s="22">
        <v>12</v>
      </c>
      <c r="Q118" s="20">
        <v>36</v>
      </c>
      <c r="R118" s="20" t="s">
        <v>337</v>
      </c>
      <c r="S118" s="20">
        <v>18</v>
      </c>
      <c r="T118" s="20">
        <v>225</v>
      </c>
      <c r="U118" s="20" t="s">
        <v>337</v>
      </c>
      <c r="V118" s="21"/>
      <c r="W118" s="21"/>
      <c r="X118" s="20" t="s">
        <v>337</v>
      </c>
      <c r="Y118" s="20">
        <v>93</v>
      </c>
      <c r="Z118" s="19">
        <f t="shared" si="14"/>
        <v>0.57692307692307687</v>
      </c>
      <c r="AA118" s="19">
        <f t="shared" si="15"/>
        <v>0.23846153846153847</v>
      </c>
      <c r="AB118" s="18">
        <v>390</v>
      </c>
      <c r="AC118" s="17">
        <v>1122</v>
      </c>
    </row>
    <row r="119" spans="1:29" ht="15" customHeight="1" x14ac:dyDescent="0.25">
      <c r="A119" s="24" t="s">
        <v>264</v>
      </c>
      <c r="B119" s="23" t="s">
        <v>359</v>
      </c>
      <c r="C119" s="20">
        <v>150</v>
      </c>
      <c r="D119" s="20" t="s">
        <v>337</v>
      </c>
      <c r="E119" s="20">
        <v>24</v>
      </c>
      <c r="F119" s="20">
        <v>15</v>
      </c>
      <c r="G119" s="20" t="s">
        <v>337</v>
      </c>
      <c r="H119" s="20" t="s">
        <v>337</v>
      </c>
      <c r="I119" s="21"/>
      <c r="J119" s="20" t="s">
        <v>337</v>
      </c>
      <c r="K119" s="21"/>
      <c r="L119" s="20">
        <v>57</v>
      </c>
      <c r="M119" s="19">
        <f t="shared" si="12"/>
        <v>0.6</v>
      </c>
      <c r="N119" s="19">
        <f t="shared" si="13"/>
        <v>0.22352941176470589</v>
      </c>
      <c r="O119" s="18">
        <v>255</v>
      </c>
      <c r="P119" s="22" t="s">
        <v>337</v>
      </c>
      <c r="Q119" s="20" t="s">
        <v>337</v>
      </c>
      <c r="R119" s="20" t="s">
        <v>337</v>
      </c>
      <c r="S119" s="20" t="s">
        <v>337</v>
      </c>
      <c r="T119" s="20">
        <v>27</v>
      </c>
      <c r="U119" s="20" t="s">
        <v>337</v>
      </c>
      <c r="V119" s="21"/>
      <c r="W119" s="21"/>
      <c r="X119" s="21"/>
      <c r="Y119" s="20" t="s">
        <v>337</v>
      </c>
      <c r="Z119" s="19">
        <f t="shared" si="14"/>
        <v>0.69230769230769229</v>
      </c>
      <c r="AA119" s="19">
        <f t="shared" si="15"/>
        <v>7.6923076923076927E-2</v>
      </c>
      <c r="AB119" s="18">
        <v>39</v>
      </c>
      <c r="AC119" s="17">
        <v>294</v>
      </c>
    </row>
    <row r="120" spans="1:29" ht="15" customHeight="1" x14ac:dyDescent="0.25">
      <c r="A120" s="24" t="s">
        <v>266</v>
      </c>
      <c r="B120" s="23" t="s">
        <v>267</v>
      </c>
      <c r="C120" s="20">
        <v>243</v>
      </c>
      <c r="D120" s="20">
        <v>12</v>
      </c>
      <c r="E120" s="20">
        <v>81</v>
      </c>
      <c r="F120" s="20">
        <v>24</v>
      </c>
      <c r="G120" s="21"/>
      <c r="H120" s="20" t="s">
        <v>337</v>
      </c>
      <c r="I120" s="20" t="s">
        <v>337</v>
      </c>
      <c r="J120" s="21"/>
      <c r="K120" s="21"/>
      <c r="L120" s="20">
        <v>105</v>
      </c>
      <c r="M120" s="19">
        <f t="shared" si="12"/>
        <v>0.53797468354430378</v>
      </c>
      <c r="N120" s="19">
        <f t="shared" si="13"/>
        <v>0.22151898734177214</v>
      </c>
      <c r="O120" s="18">
        <v>474</v>
      </c>
      <c r="P120" s="22">
        <v>6</v>
      </c>
      <c r="Q120" s="20" t="s">
        <v>337</v>
      </c>
      <c r="R120" s="20" t="s">
        <v>337</v>
      </c>
      <c r="S120" s="20" t="s">
        <v>337</v>
      </c>
      <c r="T120" s="20">
        <v>36</v>
      </c>
      <c r="U120" s="20" t="s">
        <v>337</v>
      </c>
      <c r="V120" s="21"/>
      <c r="W120" s="21"/>
      <c r="X120" s="21"/>
      <c r="Y120" s="20">
        <v>6</v>
      </c>
      <c r="Z120" s="19">
        <f t="shared" si="14"/>
        <v>0.66666666666666663</v>
      </c>
      <c r="AA120" s="19">
        <f t="shared" si="15"/>
        <v>0.1111111111111111</v>
      </c>
      <c r="AB120" s="18">
        <v>54</v>
      </c>
      <c r="AC120" s="17">
        <v>525</v>
      </c>
    </row>
    <row r="121" spans="1:29" ht="15" customHeight="1" x14ac:dyDescent="0.25">
      <c r="A121" s="24" t="s">
        <v>268</v>
      </c>
      <c r="B121" s="23" t="s">
        <v>269</v>
      </c>
      <c r="C121" s="20">
        <v>534</v>
      </c>
      <c r="D121" s="20">
        <v>12</v>
      </c>
      <c r="E121" s="20">
        <v>72</v>
      </c>
      <c r="F121" s="20">
        <v>36</v>
      </c>
      <c r="G121" s="20" t="s">
        <v>337</v>
      </c>
      <c r="H121" s="20">
        <v>6</v>
      </c>
      <c r="I121" s="21"/>
      <c r="J121" s="21"/>
      <c r="K121" s="21"/>
      <c r="L121" s="20">
        <v>153</v>
      </c>
      <c r="M121" s="19">
        <f t="shared" si="12"/>
        <v>0.66911764705882348</v>
      </c>
      <c r="N121" s="19">
        <f t="shared" si="13"/>
        <v>0.1875</v>
      </c>
      <c r="O121" s="18">
        <v>816</v>
      </c>
      <c r="P121" s="22" t="s">
        <v>337</v>
      </c>
      <c r="Q121" s="20">
        <v>15</v>
      </c>
      <c r="R121" s="20" t="s">
        <v>337</v>
      </c>
      <c r="S121" s="20">
        <v>9</v>
      </c>
      <c r="T121" s="20">
        <v>102</v>
      </c>
      <c r="U121" s="20" t="s">
        <v>337</v>
      </c>
      <c r="V121" s="21"/>
      <c r="W121" s="21"/>
      <c r="X121" s="20" t="s">
        <v>337</v>
      </c>
      <c r="Y121" s="20">
        <v>45</v>
      </c>
      <c r="Z121" s="19">
        <f t="shared" si="14"/>
        <v>0.57627118644067798</v>
      </c>
      <c r="AA121" s="19">
        <f t="shared" si="15"/>
        <v>0.25423728813559321</v>
      </c>
      <c r="AB121" s="18">
        <v>177</v>
      </c>
      <c r="AC121" s="17">
        <v>987</v>
      </c>
    </row>
    <row r="122" spans="1:29" ht="15" customHeight="1" x14ac:dyDescent="0.25">
      <c r="A122" s="24" t="s">
        <v>270</v>
      </c>
      <c r="B122" s="23" t="s">
        <v>271</v>
      </c>
      <c r="C122" s="20">
        <v>1311</v>
      </c>
      <c r="D122" s="20">
        <v>24</v>
      </c>
      <c r="E122" s="20">
        <v>30</v>
      </c>
      <c r="F122" s="20">
        <v>33</v>
      </c>
      <c r="G122" s="20">
        <v>18</v>
      </c>
      <c r="H122" s="20" t="s">
        <v>337</v>
      </c>
      <c r="I122" s="21"/>
      <c r="J122" s="21"/>
      <c r="K122" s="20" t="s">
        <v>337</v>
      </c>
      <c r="L122" s="20">
        <v>339</v>
      </c>
      <c r="M122" s="19">
        <f t="shared" si="12"/>
        <v>0.76068376068376065</v>
      </c>
      <c r="N122" s="19">
        <f t="shared" si="13"/>
        <v>0.19316239316239317</v>
      </c>
      <c r="O122" s="18">
        <v>1755</v>
      </c>
      <c r="P122" s="22">
        <v>78</v>
      </c>
      <c r="Q122" s="20">
        <v>87</v>
      </c>
      <c r="R122" s="20">
        <v>21</v>
      </c>
      <c r="S122" s="20">
        <v>60</v>
      </c>
      <c r="T122" s="20">
        <v>945</v>
      </c>
      <c r="U122" s="20">
        <v>12</v>
      </c>
      <c r="V122" s="21"/>
      <c r="W122" s="21"/>
      <c r="X122" s="21"/>
      <c r="Y122" s="20">
        <v>237</v>
      </c>
      <c r="Z122" s="19">
        <f t="shared" si="14"/>
        <v>0.65762004175365341</v>
      </c>
      <c r="AA122" s="19">
        <f t="shared" si="15"/>
        <v>0.1649269311064718</v>
      </c>
      <c r="AB122" s="18">
        <v>1437</v>
      </c>
      <c r="AC122" s="17">
        <v>3132</v>
      </c>
    </row>
    <row r="123" spans="1:29" ht="15" customHeight="1" x14ac:dyDescent="0.25">
      <c r="A123" s="24" t="s">
        <v>272</v>
      </c>
      <c r="B123" s="23" t="s">
        <v>273</v>
      </c>
      <c r="C123" s="20">
        <v>2934</v>
      </c>
      <c r="D123" s="20">
        <v>99</v>
      </c>
      <c r="E123" s="20">
        <v>492</v>
      </c>
      <c r="F123" s="20">
        <v>291</v>
      </c>
      <c r="G123" s="20">
        <v>48</v>
      </c>
      <c r="H123" s="20">
        <v>30</v>
      </c>
      <c r="I123" s="20">
        <v>18</v>
      </c>
      <c r="J123" s="20">
        <v>9</v>
      </c>
      <c r="K123" s="20" t="s">
        <v>337</v>
      </c>
      <c r="L123" s="20">
        <v>1056</v>
      </c>
      <c r="M123" s="19">
        <f t="shared" si="12"/>
        <v>0.61050724637681164</v>
      </c>
      <c r="N123" s="19">
        <f t="shared" si="13"/>
        <v>0.21256038647342995</v>
      </c>
      <c r="O123" s="18">
        <v>4968</v>
      </c>
      <c r="P123" s="22">
        <v>153</v>
      </c>
      <c r="Q123" s="20">
        <v>318</v>
      </c>
      <c r="R123" s="20">
        <v>30</v>
      </c>
      <c r="S123" s="20">
        <v>72</v>
      </c>
      <c r="T123" s="20">
        <v>735</v>
      </c>
      <c r="U123" s="20">
        <v>30</v>
      </c>
      <c r="V123" s="20" t="s">
        <v>337</v>
      </c>
      <c r="W123" s="20" t="s">
        <v>337</v>
      </c>
      <c r="X123" s="21"/>
      <c r="Y123" s="20">
        <v>189</v>
      </c>
      <c r="Z123" s="19">
        <f t="shared" si="14"/>
        <v>0.48228346456692911</v>
      </c>
      <c r="AA123" s="19">
        <f t="shared" si="15"/>
        <v>0.12401574803149606</v>
      </c>
      <c r="AB123" s="18">
        <v>1524</v>
      </c>
      <c r="AC123" s="17">
        <v>6258</v>
      </c>
    </row>
    <row r="124" spans="1:29" ht="15" customHeight="1" x14ac:dyDescent="0.25">
      <c r="A124" s="24" t="s">
        <v>274</v>
      </c>
      <c r="B124" s="23" t="s">
        <v>275</v>
      </c>
      <c r="C124" s="20">
        <v>24</v>
      </c>
      <c r="D124" s="21"/>
      <c r="E124" s="20">
        <v>9</v>
      </c>
      <c r="F124" s="21"/>
      <c r="G124" s="21"/>
      <c r="H124" s="21"/>
      <c r="I124" s="21"/>
      <c r="J124" s="21"/>
      <c r="K124" s="21"/>
      <c r="L124" s="20" t="s">
        <v>337</v>
      </c>
      <c r="M124" s="19">
        <f t="shared" si="12"/>
        <v>0.66666666666666663</v>
      </c>
      <c r="N124" s="19">
        <f t="shared" si="13"/>
        <v>8.3333333333333329E-2</v>
      </c>
      <c r="O124" s="18">
        <v>36</v>
      </c>
      <c r="P124" s="26"/>
      <c r="Q124" s="21"/>
      <c r="R124" s="21"/>
      <c r="S124" s="21"/>
      <c r="T124" s="21"/>
      <c r="U124" s="20" t="s">
        <v>337</v>
      </c>
      <c r="V124" s="21"/>
      <c r="W124" s="21"/>
      <c r="X124" s="21"/>
      <c r="Y124" s="21"/>
      <c r="Z124" s="19">
        <f t="shared" si="14"/>
        <v>0</v>
      </c>
      <c r="AA124" s="19">
        <f t="shared" si="15"/>
        <v>0</v>
      </c>
      <c r="AB124" s="18" t="s">
        <v>337</v>
      </c>
      <c r="AC124" s="17">
        <v>39</v>
      </c>
    </row>
    <row r="125" spans="1:29" ht="15" customHeight="1" x14ac:dyDescent="0.25">
      <c r="A125" s="24" t="s">
        <v>276</v>
      </c>
      <c r="B125" s="23" t="s">
        <v>277</v>
      </c>
      <c r="C125" s="20">
        <v>33</v>
      </c>
      <c r="D125" s="20" t="s">
        <v>337</v>
      </c>
      <c r="E125" s="21"/>
      <c r="F125" s="20" t="s">
        <v>337</v>
      </c>
      <c r="G125" s="21"/>
      <c r="H125" s="21"/>
      <c r="I125" s="21"/>
      <c r="J125" s="21"/>
      <c r="K125" s="21"/>
      <c r="L125" s="20">
        <v>6</v>
      </c>
      <c r="M125" s="19">
        <f t="shared" si="12"/>
        <v>0.8571428571428571</v>
      </c>
      <c r="N125" s="19">
        <f t="shared" si="13"/>
        <v>0.14285714285714285</v>
      </c>
      <c r="O125" s="18">
        <v>42</v>
      </c>
      <c r="P125" s="22" t="s">
        <v>337</v>
      </c>
      <c r="Q125" s="20" t="s">
        <v>337</v>
      </c>
      <c r="R125" s="21"/>
      <c r="S125" s="20" t="s">
        <v>337</v>
      </c>
      <c r="T125" s="20">
        <v>9</v>
      </c>
      <c r="U125" s="21"/>
      <c r="V125" s="21"/>
      <c r="W125" s="21"/>
      <c r="X125" s="21"/>
      <c r="Y125" s="21"/>
      <c r="Z125" s="19">
        <f t="shared" si="14"/>
        <v>0.6</v>
      </c>
      <c r="AA125" s="19">
        <f t="shared" si="15"/>
        <v>0</v>
      </c>
      <c r="AB125" s="18">
        <v>15</v>
      </c>
      <c r="AC125" s="17">
        <v>57</v>
      </c>
    </row>
    <row r="126" spans="1:29" ht="15" customHeight="1" x14ac:dyDescent="0.25">
      <c r="A126" s="24" t="s">
        <v>278</v>
      </c>
      <c r="B126" s="23" t="s">
        <v>279</v>
      </c>
      <c r="C126" s="20">
        <v>57</v>
      </c>
      <c r="D126" s="20" t="s">
        <v>337</v>
      </c>
      <c r="E126" s="20">
        <v>18</v>
      </c>
      <c r="F126" s="20">
        <v>12</v>
      </c>
      <c r="G126" s="21"/>
      <c r="H126" s="21"/>
      <c r="I126" s="20" t="s">
        <v>337</v>
      </c>
      <c r="J126" s="21"/>
      <c r="K126" s="21"/>
      <c r="L126" s="20">
        <v>36</v>
      </c>
      <c r="M126" s="19">
        <f t="shared" si="12"/>
        <v>0.47619047619047616</v>
      </c>
      <c r="N126" s="19">
        <f t="shared" si="13"/>
        <v>0.2857142857142857</v>
      </c>
      <c r="O126" s="18">
        <v>126</v>
      </c>
      <c r="P126" s="26"/>
      <c r="Q126" s="21"/>
      <c r="R126" s="21"/>
      <c r="S126" s="21"/>
      <c r="T126" s="20" t="s">
        <v>337</v>
      </c>
      <c r="U126" s="21"/>
      <c r="V126" s="21"/>
      <c r="W126" s="21"/>
      <c r="X126" s="21"/>
      <c r="Y126" s="20" t="s">
        <v>337</v>
      </c>
      <c r="Z126" s="19">
        <f t="shared" si="14"/>
        <v>1</v>
      </c>
      <c r="AA126" s="19">
        <f t="shared" si="15"/>
        <v>1</v>
      </c>
      <c r="AB126" s="18" t="s">
        <v>337</v>
      </c>
      <c r="AC126" s="17">
        <v>129</v>
      </c>
    </row>
    <row r="127" spans="1:29" ht="15" customHeight="1" x14ac:dyDescent="0.25">
      <c r="A127" s="24" t="s">
        <v>360</v>
      </c>
      <c r="B127" s="23" t="s">
        <v>361</v>
      </c>
      <c r="C127" s="20" t="s">
        <v>337</v>
      </c>
      <c r="D127" s="21"/>
      <c r="E127" s="20">
        <v>6</v>
      </c>
      <c r="F127" s="21"/>
      <c r="G127" s="21"/>
      <c r="H127" s="20" t="s">
        <v>337</v>
      </c>
      <c r="I127" s="21"/>
      <c r="J127" s="21"/>
      <c r="K127" s="21"/>
      <c r="L127" s="21"/>
      <c r="M127" s="19">
        <f t="shared" si="12"/>
        <v>0.33333333333333331</v>
      </c>
      <c r="N127" s="19">
        <f t="shared" si="13"/>
        <v>0</v>
      </c>
      <c r="O127" s="18">
        <v>9</v>
      </c>
      <c r="P127" s="26"/>
      <c r="Q127" s="21"/>
      <c r="R127" s="21"/>
      <c r="S127" s="21"/>
      <c r="T127" s="21"/>
      <c r="U127" s="21"/>
      <c r="V127" s="21"/>
      <c r="W127" s="21"/>
      <c r="X127" s="21"/>
      <c r="Y127" s="21"/>
      <c r="Z127" s="19" t="str">
        <f t="shared" si="14"/>
        <v/>
      </c>
      <c r="AA127" s="19" t="str">
        <f t="shared" si="15"/>
        <v/>
      </c>
      <c r="AB127" s="25"/>
      <c r="AC127" s="17">
        <v>9</v>
      </c>
    </row>
    <row r="128" spans="1:29" ht="15" customHeight="1" x14ac:dyDescent="0.25">
      <c r="A128" s="24" t="s">
        <v>280</v>
      </c>
      <c r="B128" s="23" t="s">
        <v>281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0" t="s">
        <v>337</v>
      </c>
      <c r="M128" s="19">
        <f t="shared" si="12"/>
        <v>0</v>
      </c>
      <c r="N128" s="19">
        <f t="shared" si="13"/>
        <v>1</v>
      </c>
      <c r="O128" s="18" t="s">
        <v>337</v>
      </c>
      <c r="P128" s="26"/>
      <c r="Q128" s="20" t="s">
        <v>337</v>
      </c>
      <c r="R128" s="20" t="s">
        <v>337</v>
      </c>
      <c r="S128" s="20" t="s">
        <v>337</v>
      </c>
      <c r="T128" s="20">
        <v>45</v>
      </c>
      <c r="U128" s="21"/>
      <c r="V128" s="21"/>
      <c r="W128" s="21"/>
      <c r="X128" s="21"/>
      <c r="Y128" s="20">
        <v>15</v>
      </c>
      <c r="Z128" s="19">
        <f t="shared" si="14"/>
        <v>0.7142857142857143</v>
      </c>
      <c r="AA128" s="19">
        <f t="shared" si="15"/>
        <v>0.23809523809523808</v>
      </c>
      <c r="AB128" s="18">
        <v>63</v>
      </c>
      <c r="AC128" s="17">
        <v>63</v>
      </c>
    </row>
    <row r="129" spans="1:29" ht="15" customHeight="1" x14ac:dyDescent="0.25">
      <c r="A129" s="24" t="s">
        <v>282</v>
      </c>
      <c r="B129" s="23" t="s">
        <v>283</v>
      </c>
      <c r="C129" s="20">
        <v>480</v>
      </c>
      <c r="D129" s="20" t="s">
        <v>337</v>
      </c>
      <c r="E129" s="20">
        <v>15</v>
      </c>
      <c r="F129" s="20">
        <v>12</v>
      </c>
      <c r="G129" s="20">
        <v>15</v>
      </c>
      <c r="H129" s="20">
        <v>6</v>
      </c>
      <c r="I129" s="21"/>
      <c r="J129" s="21"/>
      <c r="K129" s="21"/>
      <c r="L129" s="20">
        <v>195</v>
      </c>
      <c r="M129" s="19">
        <f t="shared" si="12"/>
        <v>0.66528925619834711</v>
      </c>
      <c r="N129" s="19">
        <f t="shared" si="13"/>
        <v>0.26859504132231404</v>
      </c>
      <c r="O129" s="18">
        <v>726</v>
      </c>
      <c r="P129" s="22">
        <v>24</v>
      </c>
      <c r="Q129" s="20">
        <v>36</v>
      </c>
      <c r="R129" s="20">
        <v>12</v>
      </c>
      <c r="S129" s="20">
        <v>21</v>
      </c>
      <c r="T129" s="20">
        <v>387</v>
      </c>
      <c r="U129" s="20">
        <v>9</v>
      </c>
      <c r="V129" s="21"/>
      <c r="W129" s="21"/>
      <c r="X129" s="21"/>
      <c r="Y129" s="20">
        <v>66</v>
      </c>
      <c r="Z129" s="19">
        <f t="shared" si="14"/>
        <v>0.70108695652173914</v>
      </c>
      <c r="AA129" s="19">
        <f t="shared" si="15"/>
        <v>0.11956521739130435</v>
      </c>
      <c r="AB129" s="18">
        <v>552</v>
      </c>
      <c r="AC129" s="17">
        <v>1260</v>
      </c>
    </row>
    <row r="130" spans="1:29" ht="15" customHeight="1" x14ac:dyDescent="0.25">
      <c r="A130" s="24" t="s">
        <v>284</v>
      </c>
      <c r="B130" s="23" t="s">
        <v>285</v>
      </c>
      <c r="C130" s="20">
        <v>72</v>
      </c>
      <c r="D130" s="20" t="s">
        <v>337</v>
      </c>
      <c r="E130" s="20">
        <v>21</v>
      </c>
      <c r="F130" s="20">
        <v>6</v>
      </c>
      <c r="G130" s="20" t="s">
        <v>337</v>
      </c>
      <c r="H130" s="20" t="s">
        <v>337</v>
      </c>
      <c r="I130" s="21"/>
      <c r="J130" s="21"/>
      <c r="K130" s="21"/>
      <c r="L130" s="20">
        <v>36</v>
      </c>
      <c r="M130" s="19">
        <f t="shared" si="12"/>
        <v>0.52083333333333337</v>
      </c>
      <c r="N130" s="19">
        <f t="shared" si="13"/>
        <v>0.25</v>
      </c>
      <c r="O130" s="18">
        <v>144</v>
      </c>
      <c r="P130" s="22" t="s">
        <v>337</v>
      </c>
      <c r="Q130" s="20" t="s">
        <v>337</v>
      </c>
      <c r="R130" s="20" t="s">
        <v>337</v>
      </c>
      <c r="S130" s="20">
        <v>12</v>
      </c>
      <c r="T130" s="20">
        <v>66</v>
      </c>
      <c r="U130" s="20">
        <v>9</v>
      </c>
      <c r="V130" s="21"/>
      <c r="W130" s="21"/>
      <c r="X130" s="21"/>
      <c r="Y130" s="20">
        <v>21</v>
      </c>
      <c r="Z130" s="19">
        <f t="shared" si="14"/>
        <v>0.5641025641025641</v>
      </c>
      <c r="AA130" s="19">
        <f t="shared" si="15"/>
        <v>0.17948717948717949</v>
      </c>
      <c r="AB130" s="18">
        <v>117</v>
      </c>
      <c r="AC130" s="17">
        <v>258</v>
      </c>
    </row>
    <row r="131" spans="1:29" ht="15" customHeight="1" x14ac:dyDescent="0.25">
      <c r="A131" s="24" t="s">
        <v>286</v>
      </c>
      <c r="B131" s="23" t="s">
        <v>287</v>
      </c>
      <c r="C131" s="20">
        <v>1662</v>
      </c>
      <c r="D131" s="20">
        <v>33</v>
      </c>
      <c r="E131" s="20">
        <v>306</v>
      </c>
      <c r="F131" s="20">
        <v>138</v>
      </c>
      <c r="G131" s="20">
        <v>21</v>
      </c>
      <c r="H131" s="20">
        <v>24</v>
      </c>
      <c r="I131" s="20" t="s">
        <v>337</v>
      </c>
      <c r="J131" s="21"/>
      <c r="K131" s="20" t="s">
        <v>337</v>
      </c>
      <c r="L131" s="20">
        <v>579</v>
      </c>
      <c r="M131" s="19">
        <f t="shared" si="12"/>
        <v>0.61279826464208242</v>
      </c>
      <c r="N131" s="19">
        <f t="shared" si="13"/>
        <v>0.20932754880694143</v>
      </c>
      <c r="O131" s="18">
        <v>2766</v>
      </c>
      <c r="P131" s="22">
        <v>72</v>
      </c>
      <c r="Q131" s="20">
        <v>66</v>
      </c>
      <c r="R131" s="20">
        <v>27</v>
      </c>
      <c r="S131" s="20">
        <v>30</v>
      </c>
      <c r="T131" s="20">
        <v>258</v>
      </c>
      <c r="U131" s="20">
        <v>15</v>
      </c>
      <c r="V131" s="20" t="s">
        <v>337</v>
      </c>
      <c r="W131" s="21"/>
      <c r="X131" s="21"/>
      <c r="Y131" s="20">
        <v>75</v>
      </c>
      <c r="Z131" s="19">
        <f t="shared" si="14"/>
        <v>0.47513812154696133</v>
      </c>
      <c r="AA131" s="19">
        <f t="shared" si="15"/>
        <v>0.13812154696132597</v>
      </c>
      <c r="AB131" s="18">
        <v>543</v>
      </c>
      <c r="AC131" s="17">
        <v>3243</v>
      </c>
    </row>
    <row r="132" spans="1:29" ht="15" customHeight="1" x14ac:dyDescent="0.25">
      <c r="A132" s="24" t="s">
        <v>288</v>
      </c>
      <c r="B132" s="23" t="s">
        <v>289</v>
      </c>
      <c r="C132" s="20">
        <v>48</v>
      </c>
      <c r="D132" s="21"/>
      <c r="E132" s="21"/>
      <c r="F132" s="21"/>
      <c r="G132" s="21"/>
      <c r="H132" s="21"/>
      <c r="I132" s="21"/>
      <c r="J132" s="21"/>
      <c r="K132" s="21"/>
      <c r="L132" s="20" t="s">
        <v>337</v>
      </c>
      <c r="M132" s="19">
        <f t="shared" ref="M132:M144" si="16">(IF(C132="1-4",3,C132)+IF(D132="1-4",3,D132))/IF(O132="1-4",3,O132)</f>
        <v>0.94117647058823528</v>
      </c>
      <c r="N132" s="19">
        <f t="shared" ref="N132:N144" si="17">IF(L132="1-4",3,L132)/IF(O132="1-4",3,O132)</f>
        <v>5.8823529411764705E-2</v>
      </c>
      <c r="O132" s="18">
        <v>51</v>
      </c>
      <c r="P132" s="26"/>
      <c r="Q132" s="21"/>
      <c r="R132" s="21"/>
      <c r="S132" s="21"/>
      <c r="T132" s="20">
        <v>12</v>
      </c>
      <c r="U132" s="20" t="s">
        <v>337</v>
      </c>
      <c r="V132" s="21"/>
      <c r="W132" s="21"/>
      <c r="X132" s="21"/>
      <c r="Y132" s="21"/>
      <c r="Z132" s="19">
        <f t="shared" ref="Z132:Z144" si="18">IFERROR(IF(T132="1-4",3,T132)/IF(AB132="1-4",3,AB132),"")</f>
        <v>1</v>
      </c>
      <c r="AA132" s="19">
        <f t="shared" ref="AA132:AA144" si="19">IFERROR(IF(Y132="1-4",3,Y132)/IF(AB132="1-4",3,AB132),"")</f>
        <v>0</v>
      </c>
      <c r="AB132" s="18">
        <v>12</v>
      </c>
      <c r="AC132" s="17">
        <v>63</v>
      </c>
    </row>
    <row r="133" spans="1:29" ht="15" customHeight="1" x14ac:dyDescent="0.25">
      <c r="A133" s="24" t="s">
        <v>290</v>
      </c>
      <c r="B133" s="23" t="s">
        <v>291</v>
      </c>
      <c r="C133" s="20">
        <v>72</v>
      </c>
      <c r="D133" s="20" t="s">
        <v>337</v>
      </c>
      <c r="E133" s="20">
        <v>12</v>
      </c>
      <c r="F133" s="20" t="s">
        <v>337</v>
      </c>
      <c r="G133" s="20" t="s">
        <v>337</v>
      </c>
      <c r="H133" s="21"/>
      <c r="I133" s="21"/>
      <c r="J133" s="21"/>
      <c r="K133" s="21"/>
      <c r="L133" s="20">
        <v>18</v>
      </c>
      <c r="M133" s="19">
        <f t="shared" si="16"/>
        <v>0.67567567567567566</v>
      </c>
      <c r="N133" s="19">
        <f t="shared" si="17"/>
        <v>0.16216216216216217</v>
      </c>
      <c r="O133" s="18">
        <v>111</v>
      </c>
      <c r="P133" s="22">
        <v>6</v>
      </c>
      <c r="Q133" s="20">
        <v>6</v>
      </c>
      <c r="R133" s="20" t="s">
        <v>337</v>
      </c>
      <c r="S133" s="20" t="s">
        <v>337</v>
      </c>
      <c r="T133" s="20">
        <v>30</v>
      </c>
      <c r="U133" s="20" t="s">
        <v>337</v>
      </c>
      <c r="V133" s="21"/>
      <c r="W133" s="21"/>
      <c r="X133" s="21"/>
      <c r="Y133" s="20">
        <v>12</v>
      </c>
      <c r="Z133" s="19">
        <f t="shared" si="18"/>
        <v>0.52631578947368418</v>
      </c>
      <c r="AA133" s="19">
        <f t="shared" si="19"/>
        <v>0.21052631578947367</v>
      </c>
      <c r="AB133" s="18">
        <v>57</v>
      </c>
      <c r="AC133" s="17">
        <v>168</v>
      </c>
    </row>
    <row r="134" spans="1:29" ht="15" customHeight="1" x14ac:dyDescent="0.25">
      <c r="A134" s="24" t="s">
        <v>292</v>
      </c>
      <c r="B134" s="23" t="s">
        <v>293</v>
      </c>
      <c r="C134" s="20">
        <v>30</v>
      </c>
      <c r="D134" s="21"/>
      <c r="E134" s="20" t="s">
        <v>337</v>
      </c>
      <c r="F134" s="21"/>
      <c r="G134" s="21"/>
      <c r="H134" s="21"/>
      <c r="I134" s="21"/>
      <c r="J134" s="21"/>
      <c r="K134" s="21"/>
      <c r="L134" s="21"/>
      <c r="M134" s="19">
        <f t="shared" si="16"/>
        <v>0.90909090909090906</v>
      </c>
      <c r="N134" s="19">
        <f t="shared" si="17"/>
        <v>0</v>
      </c>
      <c r="O134" s="18">
        <v>33</v>
      </c>
      <c r="P134" s="26"/>
      <c r="Q134" s="20" t="s">
        <v>337</v>
      </c>
      <c r="R134" s="21"/>
      <c r="S134" s="21"/>
      <c r="T134" s="21"/>
      <c r="U134" s="21"/>
      <c r="V134" s="21"/>
      <c r="W134" s="21"/>
      <c r="X134" s="21"/>
      <c r="Y134" s="21"/>
      <c r="Z134" s="19">
        <f t="shared" si="18"/>
        <v>0</v>
      </c>
      <c r="AA134" s="19">
        <f t="shared" si="19"/>
        <v>0</v>
      </c>
      <c r="AB134" s="18" t="s">
        <v>337</v>
      </c>
      <c r="AC134" s="17">
        <v>36</v>
      </c>
    </row>
    <row r="135" spans="1:29" ht="15" customHeight="1" x14ac:dyDescent="0.25">
      <c r="A135" s="24" t="s">
        <v>294</v>
      </c>
      <c r="B135" s="23" t="s">
        <v>362</v>
      </c>
      <c r="C135" s="20">
        <v>450</v>
      </c>
      <c r="D135" s="20">
        <v>15</v>
      </c>
      <c r="E135" s="20">
        <v>24</v>
      </c>
      <c r="F135" s="20">
        <v>15</v>
      </c>
      <c r="G135" s="20">
        <v>15</v>
      </c>
      <c r="H135" s="20">
        <v>9</v>
      </c>
      <c r="I135" s="21"/>
      <c r="J135" s="21"/>
      <c r="K135" s="20" t="s">
        <v>337</v>
      </c>
      <c r="L135" s="20">
        <v>195</v>
      </c>
      <c r="M135" s="19">
        <f t="shared" si="16"/>
        <v>0.64049586776859502</v>
      </c>
      <c r="N135" s="19">
        <f t="shared" si="17"/>
        <v>0.26859504132231404</v>
      </c>
      <c r="O135" s="18">
        <v>726</v>
      </c>
      <c r="P135" s="22">
        <v>33</v>
      </c>
      <c r="Q135" s="20">
        <v>36</v>
      </c>
      <c r="R135" s="20">
        <v>9</v>
      </c>
      <c r="S135" s="20">
        <v>39</v>
      </c>
      <c r="T135" s="20">
        <v>525</v>
      </c>
      <c r="U135" s="20">
        <v>12</v>
      </c>
      <c r="V135" s="21"/>
      <c r="W135" s="21"/>
      <c r="X135" s="21"/>
      <c r="Y135" s="20">
        <v>249</v>
      </c>
      <c r="Z135" s="19">
        <f t="shared" si="18"/>
        <v>0.58139534883720934</v>
      </c>
      <c r="AA135" s="19">
        <f t="shared" si="19"/>
        <v>0.27574750830564781</v>
      </c>
      <c r="AB135" s="18">
        <v>903</v>
      </c>
      <c r="AC135" s="17">
        <v>1611</v>
      </c>
    </row>
    <row r="136" spans="1:29" ht="15" customHeight="1" x14ac:dyDescent="0.25">
      <c r="A136" s="24" t="s">
        <v>296</v>
      </c>
      <c r="B136" s="23" t="s">
        <v>297</v>
      </c>
      <c r="C136" s="20">
        <v>897</v>
      </c>
      <c r="D136" s="20">
        <v>24</v>
      </c>
      <c r="E136" s="20">
        <v>96</v>
      </c>
      <c r="F136" s="20">
        <v>66</v>
      </c>
      <c r="G136" s="20">
        <v>12</v>
      </c>
      <c r="H136" s="20">
        <v>6</v>
      </c>
      <c r="I136" s="20" t="s">
        <v>337</v>
      </c>
      <c r="J136" s="20" t="s">
        <v>337</v>
      </c>
      <c r="K136" s="21"/>
      <c r="L136" s="20">
        <v>300</v>
      </c>
      <c r="M136" s="19">
        <f t="shared" si="16"/>
        <v>0.65598290598290598</v>
      </c>
      <c r="N136" s="19">
        <f t="shared" si="17"/>
        <v>0.21367521367521367</v>
      </c>
      <c r="O136" s="18">
        <v>1404</v>
      </c>
      <c r="P136" s="22">
        <v>66</v>
      </c>
      <c r="Q136" s="20">
        <v>15</v>
      </c>
      <c r="R136" s="20">
        <v>12</v>
      </c>
      <c r="S136" s="20">
        <v>15</v>
      </c>
      <c r="T136" s="20">
        <v>159</v>
      </c>
      <c r="U136" s="20">
        <v>6</v>
      </c>
      <c r="V136" s="21"/>
      <c r="W136" s="21"/>
      <c r="X136" s="21"/>
      <c r="Y136" s="20">
        <v>63</v>
      </c>
      <c r="Z136" s="19">
        <f t="shared" si="18"/>
        <v>0.4732142857142857</v>
      </c>
      <c r="AA136" s="19">
        <f t="shared" si="19"/>
        <v>0.1875</v>
      </c>
      <c r="AB136" s="18">
        <v>336</v>
      </c>
      <c r="AC136" s="17">
        <v>1710</v>
      </c>
    </row>
    <row r="137" spans="1:29" ht="15" customHeight="1" x14ac:dyDescent="0.25">
      <c r="A137" s="24" t="s">
        <v>298</v>
      </c>
      <c r="B137" s="23" t="s">
        <v>299</v>
      </c>
      <c r="C137" s="20">
        <v>354</v>
      </c>
      <c r="D137" s="20">
        <v>12</v>
      </c>
      <c r="E137" s="20">
        <v>39</v>
      </c>
      <c r="F137" s="20">
        <v>42</v>
      </c>
      <c r="G137" s="20" t="s">
        <v>337</v>
      </c>
      <c r="H137" s="20" t="s">
        <v>337</v>
      </c>
      <c r="I137" s="20">
        <v>6</v>
      </c>
      <c r="J137" s="20" t="s">
        <v>337</v>
      </c>
      <c r="K137" s="21"/>
      <c r="L137" s="20">
        <v>117</v>
      </c>
      <c r="M137" s="19">
        <f t="shared" si="16"/>
        <v>0.64210526315789473</v>
      </c>
      <c r="N137" s="19">
        <f t="shared" si="17"/>
        <v>0.20526315789473684</v>
      </c>
      <c r="O137" s="18">
        <v>570</v>
      </c>
      <c r="P137" s="22">
        <v>24</v>
      </c>
      <c r="Q137" s="20">
        <v>6</v>
      </c>
      <c r="R137" s="20" t="s">
        <v>337</v>
      </c>
      <c r="S137" s="20">
        <v>9</v>
      </c>
      <c r="T137" s="20">
        <v>48</v>
      </c>
      <c r="U137" s="20" t="s">
        <v>337</v>
      </c>
      <c r="V137" s="21"/>
      <c r="W137" s="21"/>
      <c r="X137" s="21"/>
      <c r="Y137" s="20">
        <v>9</v>
      </c>
      <c r="Z137" s="19">
        <f t="shared" si="18"/>
        <v>0.48484848484848486</v>
      </c>
      <c r="AA137" s="19">
        <f t="shared" si="19"/>
        <v>9.0909090909090912E-2</v>
      </c>
      <c r="AB137" s="18">
        <v>99</v>
      </c>
      <c r="AC137" s="17">
        <v>663</v>
      </c>
    </row>
    <row r="138" spans="1:29" ht="15" customHeight="1" x14ac:dyDescent="0.25">
      <c r="A138" s="24" t="s">
        <v>300</v>
      </c>
      <c r="B138" s="23" t="s">
        <v>363</v>
      </c>
      <c r="C138" s="20">
        <v>9</v>
      </c>
      <c r="D138" s="21"/>
      <c r="E138" s="21"/>
      <c r="F138" s="21"/>
      <c r="G138" s="21"/>
      <c r="H138" s="21"/>
      <c r="I138" s="21"/>
      <c r="J138" s="21"/>
      <c r="K138" s="21"/>
      <c r="L138" s="20" t="s">
        <v>337</v>
      </c>
      <c r="M138" s="19">
        <f t="shared" si="16"/>
        <v>1</v>
      </c>
      <c r="N138" s="19">
        <f t="shared" si="17"/>
        <v>0.33333333333333331</v>
      </c>
      <c r="O138" s="18">
        <v>9</v>
      </c>
      <c r="P138" s="26"/>
      <c r="Q138" s="21"/>
      <c r="R138" s="21"/>
      <c r="S138" s="21"/>
      <c r="T138" s="21"/>
      <c r="U138" s="21"/>
      <c r="V138" s="21"/>
      <c r="W138" s="21"/>
      <c r="X138" s="21"/>
      <c r="Y138" s="21"/>
      <c r="Z138" s="19" t="str">
        <f t="shared" si="18"/>
        <v/>
      </c>
      <c r="AA138" s="19" t="str">
        <f t="shared" si="19"/>
        <v/>
      </c>
      <c r="AB138" s="25"/>
      <c r="AC138" s="17">
        <v>9</v>
      </c>
    </row>
    <row r="139" spans="1:29" ht="15" customHeight="1" x14ac:dyDescent="0.25">
      <c r="A139" s="24" t="s">
        <v>364</v>
      </c>
      <c r="B139" s="23" t="s">
        <v>365</v>
      </c>
      <c r="C139" s="20">
        <v>21</v>
      </c>
      <c r="D139" s="20" t="s">
        <v>337</v>
      </c>
      <c r="E139" s="20" t="s">
        <v>337</v>
      </c>
      <c r="F139" s="20" t="s">
        <v>337</v>
      </c>
      <c r="G139" s="20" t="s">
        <v>337</v>
      </c>
      <c r="H139" s="21"/>
      <c r="I139" s="21"/>
      <c r="J139" s="21"/>
      <c r="K139" s="21"/>
      <c r="L139" s="20">
        <v>9</v>
      </c>
      <c r="M139" s="19">
        <f t="shared" si="16"/>
        <v>0.61538461538461542</v>
      </c>
      <c r="N139" s="19">
        <f t="shared" si="17"/>
        <v>0.23076923076923078</v>
      </c>
      <c r="O139" s="18">
        <v>39</v>
      </c>
      <c r="P139" s="26"/>
      <c r="Q139" s="21"/>
      <c r="R139" s="21"/>
      <c r="S139" s="21"/>
      <c r="T139" s="20" t="s">
        <v>337</v>
      </c>
      <c r="U139" s="21"/>
      <c r="V139" s="21"/>
      <c r="W139" s="21"/>
      <c r="X139" s="21"/>
      <c r="Y139" s="20" t="s">
        <v>337</v>
      </c>
      <c r="Z139" s="19">
        <f t="shared" si="18"/>
        <v>1</v>
      </c>
      <c r="AA139" s="19">
        <f t="shared" si="19"/>
        <v>1</v>
      </c>
      <c r="AB139" s="18" t="s">
        <v>337</v>
      </c>
      <c r="AC139" s="17">
        <v>42</v>
      </c>
    </row>
    <row r="140" spans="1:29" ht="15" customHeight="1" x14ac:dyDescent="0.25">
      <c r="A140" s="24" t="s">
        <v>302</v>
      </c>
      <c r="B140" s="23" t="s">
        <v>303</v>
      </c>
      <c r="C140" s="20">
        <v>1080</v>
      </c>
      <c r="D140" s="20">
        <v>33</v>
      </c>
      <c r="E140" s="20">
        <v>189</v>
      </c>
      <c r="F140" s="20">
        <v>93</v>
      </c>
      <c r="G140" s="20">
        <v>21</v>
      </c>
      <c r="H140" s="20">
        <v>9</v>
      </c>
      <c r="I140" s="20">
        <v>6</v>
      </c>
      <c r="J140" s="20" t="s">
        <v>337</v>
      </c>
      <c r="K140" s="21"/>
      <c r="L140" s="20">
        <v>372</v>
      </c>
      <c r="M140" s="19">
        <f t="shared" si="16"/>
        <v>0.61730449251247921</v>
      </c>
      <c r="N140" s="19">
        <f t="shared" si="17"/>
        <v>0.20632279534109818</v>
      </c>
      <c r="O140" s="18">
        <v>1803</v>
      </c>
      <c r="P140" s="22">
        <v>51</v>
      </c>
      <c r="Q140" s="20">
        <v>51</v>
      </c>
      <c r="R140" s="20">
        <v>39</v>
      </c>
      <c r="S140" s="20">
        <v>60</v>
      </c>
      <c r="T140" s="20">
        <v>453</v>
      </c>
      <c r="U140" s="20">
        <v>30</v>
      </c>
      <c r="V140" s="20" t="s">
        <v>337</v>
      </c>
      <c r="W140" s="20" t="s">
        <v>337</v>
      </c>
      <c r="X140" s="21"/>
      <c r="Y140" s="20">
        <v>99</v>
      </c>
      <c r="Z140" s="19">
        <f t="shared" si="18"/>
        <v>0.57633587786259544</v>
      </c>
      <c r="AA140" s="19">
        <f t="shared" si="19"/>
        <v>0.12595419847328243</v>
      </c>
      <c r="AB140" s="18">
        <v>786</v>
      </c>
      <c r="AC140" s="17">
        <v>2565</v>
      </c>
    </row>
    <row r="141" spans="1:29" ht="15" customHeight="1" x14ac:dyDescent="0.25">
      <c r="A141" s="24" t="s">
        <v>304</v>
      </c>
      <c r="B141" s="23" t="s">
        <v>305</v>
      </c>
      <c r="C141" s="20">
        <v>114</v>
      </c>
      <c r="D141" s="21"/>
      <c r="E141" s="20">
        <v>18</v>
      </c>
      <c r="F141" s="20" t="s">
        <v>337</v>
      </c>
      <c r="G141" s="20" t="s">
        <v>337</v>
      </c>
      <c r="H141" s="21"/>
      <c r="I141" s="21"/>
      <c r="J141" s="21"/>
      <c r="K141" s="21"/>
      <c r="L141" s="20">
        <v>24</v>
      </c>
      <c r="M141" s="19">
        <f t="shared" si="16"/>
        <v>0.73076923076923073</v>
      </c>
      <c r="N141" s="19">
        <f t="shared" si="17"/>
        <v>0.15384615384615385</v>
      </c>
      <c r="O141" s="18">
        <v>156</v>
      </c>
      <c r="P141" s="26"/>
      <c r="Q141" s="21"/>
      <c r="R141" s="21"/>
      <c r="S141" s="21"/>
      <c r="T141" s="21"/>
      <c r="U141" s="21"/>
      <c r="V141" s="21"/>
      <c r="W141" s="21"/>
      <c r="X141" s="21"/>
      <c r="Y141" s="21"/>
      <c r="Z141" s="19" t="str">
        <f t="shared" si="18"/>
        <v/>
      </c>
      <c r="AA141" s="19" t="str">
        <f t="shared" si="19"/>
        <v/>
      </c>
      <c r="AB141" s="25"/>
      <c r="AC141" s="17">
        <v>156</v>
      </c>
    </row>
    <row r="142" spans="1:29" ht="15" customHeight="1" x14ac:dyDescent="0.25">
      <c r="A142" s="24" t="s">
        <v>306</v>
      </c>
      <c r="B142" s="23" t="s">
        <v>307</v>
      </c>
      <c r="C142" s="20">
        <v>642</v>
      </c>
      <c r="D142" s="20">
        <v>9</v>
      </c>
      <c r="E142" s="20">
        <v>54</v>
      </c>
      <c r="F142" s="20">
        <v>24</v>
      </c>
      <c r="G142" s="20">
        <v>9</v>
      </c>
      <c r="H142" s="20" t="s">
        <v>337</v>
      </c>
      <c r="I142" s="20" t="s">
        <v>337</v>
      </c>
      <c r="J142" s="21"/>
      <c r="K142" s="20" t="s">
        <v>337</v>
      </c>
      <c r="L142" s="20">
        <v>111</v>
      </c>
      <c r="M142" s="19">
        <f t="shared" si="16"/>
        <v>0.76140350877192986</v>
      </c>
      <c r="N142" s="19">
        <f t="shared" si="17"/>
        <v>0.12982456140350876</v>
      </c>
      <c r="O142" s="18">
        <v>855</v>
      </c>
      <c r="P142" s="22">
        <v>48</v>
      </c>
      <c r="Q142" s="20">
        <v>21</v>
      </c>
      <c r="R142" s="20">
        <v>9</v>
      </c>
      <c r="S142" s="20">
        <v>36</v>
      </c>
      <c r="T142" s="20">
        <v>159</v>
      </c>
      <c r="U142" s="20">
        <v>6</v>
      </c>
      <c r="V142" s="21"/>
      <c r="W142" s="21"/>
      <c r="X142" s="21"/>
      <c r="Y142" s="20">
        <v>42</v>
      </c>
      <c r="Z142" s="19">
        <f t="shared" si="18"/>
        <v>0.49074074074074076</v>
      </c>
      <c r="AA142" s="19">
        <f t="shared" si="19"/>
        <v>0.12962962962962962</v>
      </c>
      <c r="AB142" s="18">
        <v>324</v>
      </c>
      <c r="AC142" s="17">
        <v>1143</v>
      </c>
    </row>
    <row r="143" spans="1:29" ht="15" customHeight="1" x14ac:dyDescent="0.25">
      <c r="A143" s="24" t="s">
        <v>308</v>
      </c>
      <c r="B143" s="23" t="s">
        <v>309</v>
      </c>
      <c r="C143" s="20">
        <v>597</v>
      </c>
      <c r="D143" s="20">
        <v>12</v>
      </c>
      <c r="E143" s="20">
        <v>63</v>
      </c>
      <c r="F143" s="20">
        <v>42</v>
      </c>
      <c r="G143" s="20">
        <v>6</v>
      </c>
      <c r="H143" s="20" t="s">
        <v>337</v>
      </c>
      <c r="I143" s="20" t="s">
        <v>337</v>
      </c>
      <c r="J143" s="20" t="s">
        <v>337</v>
      </c>
      <c r="K143" s="21"/>
      <c r="L143" s="20">
        <v>165</v>
      </c>
      <c r="M143" s="19">
        <f t="shared" si="16"/>
        <v>0.6835016835016835</v>
      </c>
      <c r="N143" s="19">
        <f t="shared" si="17"/>
        <v>0.18518518518518517</v>
      </c>
      <c r="O143" s="18">
        <v>891</v>
      </c>
      <c r="P143" s="22">
        <v>18</v>
      </c>
      <c r="Q143" s="20">
        <v>12</v>
      </c>
      <c r="R143" s="20" t="s">
        <v>337</v>
      </c>
      <c r="S143" s="20">
        <v>12</v>
      </c>
      <c r="T143" s="20">
        <v>168</v>
      </c>
      <c r="U143" s="20">
        <v>6</v>
      </c>
      <c r="V143" s="21"/>
      <c r="W143" s="21"/>
      <c r="X143" s="21"/>
      <c r="Y143" s="20">
        <v>39</v>
      </c>
      <c r="Z143" s="19">
        <f t="shared" si="18"/>
        <v>0.64367816091954022</v>
      </c>
      <c r="AA143" s="19">
        <f t="shared" si="19"/>
        <v>0.14942528735632185</v>
      </c>
      <c r="AB143" s="18">
        <v>261</v>
      </c>
      <c r="AC143" s="17">
        <v>1140</v>
      </c>
    </row>
    <row r="144" spans="1:29" x14ac:dyDescent="0.25">
      <c r="A144" s="16" t="s">
        <v>323</v>
      </c>
      <c r="B144" s="16"/>
      <c r="C144" s="14">
        <v>64566</v>
      </c>
      <c r="D144" s="14">
        <v>1842</v>
      </c>
      <c r="E144" s="14">
        <v>9627</v>
      </c>
      <c r="F144" s="14">
        <v>4731</v>
      </c>
      <c r="G144" s="14">
        <v>834</v>
      </c>
      <c r="H144" s="14">
        <v>528</v>
      </c>
      <c r="I144" s="14">
        <v>240</v>
      </c>
      <c r="J144" s="14">
        <v>57</v>
      </c>
      <c r="K144" s="14">
        <v>33</v>
      </c>
      <c r="L144" s="14">
        <v>21744</v>
      </c>
      <c r="M144" s="13">
        <f t="shared" si="16"/>
        <v>0.63965786279835868</v>
      </c>
      <c r="N144" s="13">
        <f t="shared" si="17"/>
        <v>0.20944344911287061</v>
      </c>
      <c r="O144" s="12">
        <v>103818</v>
      </c>
      <c r="P144" s="15">
        <v>2733</v>
      </c>
      <c r="Q144" s="14">
        <v>2367</v>
      </c>
      <c r="R144" s="14">
        <v>711</v>
      </c>
      <c r="S144" s="14">
        <v>1653</v>
      </c>
      <c r="T144" s="14">
        <v>15639</v>
      </c>
      <c r="U144" s="14">
        <v>711</v>
      </c>
      <c r="V144" s="14">
        <v>18</v>
      </c>
      <c r="W144" s="14">
        <v>6</v>
      </c>
      <c r="X144" s="14">
        <v>6</v>
      </c>
      <c r="Y144" s="14">
        <v>5310</v>
      </c>
      <c r="Z144" s="13">
        <f t="shared" si="18"/>
        <v>0.53786628146925297</v>
      </c>
      <c r="AA144" s="13">
        <f t="shared" si="19"/>
        <v>0.18262484523318201</v>
      </c>
      <c r="AB144" s="12">
        <v>29076</v>
      </c>
      <c r="AC144" s="11">
        <v>129744</v>
      </c>
    </row>
    <row r="146" spans="1:1" x14ac:dyDescent="0.25">
      <c r="A146" t="s">
        <v>366</v>
      </c>
    </row>
    <row r="147" spans="1:1" x14ac:dyDescent="0.25">
      <c r="A147" t="s">
        <v>367</v>
      </c>
    </row>
    <row r="148" spans="1:1" x14ac:dyDescent="0.25">
      <c r="A148" t="s">
        <v>312</v>
      </c>
    </row>
    <row r="149" spans="1:1" x14ac:dyDescent="0.25">
      <c r="A149" t="s">
        <v>368</v>
      </c>
    </row>
  </sheetData>
  <mergeCells count="8">
    <mergeCell ref="AB2:AB3"/>
    <mergeCell ref="AC2:AC3"/>
    <mergeCell ref="A1:B2"/>
    <mergeCell ref="M1:N1"/>
    <mergeCell ref="Z1:AA1"/>
    <mergeCell ref="C2:L2"/>
    <mergeCell ref="O2:O3"/>
    <mergeCell ref="P2:Y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05ACD-C6FF-4050-AD2B-7618F8408E7F}">
  <dimension ref="A1:N138"/>
  <sheetViews>
    <sheetView showGridLines="0" zoomScale="96" zoomScaleNormal="96" workbookViewId="0">
      <pane xSplit="2" ySplit="2" topLeftCell="C33" activePane="bottomRight" state="frozen"/>
      <selection pane="topRight" activeCell="C1" sqref="C1"/>
      <selection pane="bottomLeft" activeCell="A2" sqref="A2"/>
      <selection pane="bottomRight" activeCell="A40" sqref="A40:XFD40"/>
    </sheetView>
  </sheetViews>
  <sheetFormatPr defaultColWidth="19.7109375" defaultRowHeight="15" x14ac:dyDescent="0.25"/>
  <cols>
    <col min="1" max="1" width="12.85546875" customWidth="1"/>
    <col min="2" max="2" width="52.140625" customWidth="1"/>
    <col min="3" max="3" width="17.28515625" customWidth="1"/>
    <col min="4" max="5" width="17.28515625" hidden="1" customWidth="1"/>
    <col min="6" max="9" width="17.28515625" customWidth="1"/>
    <col min="10" max="11" width="17.28515625" hidden="1" customWidth="1"/>
    <col min="12" max="14" width="17.28515625" customWidth="1"/>
  </cols>
  <sheetData>
    <row r="1" spans="1:14" x14ac:dyDescent="0.25">
      <c r="A1" s="60" t="s">
        <v>369</v>
      </c>
      <c r="B1" s="60"/>
      <c r="C1" s="27"/>
      <c r="D1" s="27"/>
      <c r="E1" s="27"/>
      <c r="F1" s="27"/>
      <c r="G1" s="27"/>
      <c r="H1" s="43"/>
      <c r="I1" s="44"/>
      <c r="J1" s="27"/>
      <c r="K1" s="27"/>
      <c r="L1" s="27"/>
      <c r="M1" s="27"/>
      <c r="N1" s="43"/>
    </row>
    <row r="2" spans="1:14" ht="48" x14ac:dyDescent="0.25">
      <c r="A2" s="30" t="s">
        <v>0</v>
      </c>
      <c r="B2" s="30" t="s">
        <v>1</v>
      </c>
      <c r="C2" s="28" t="s">
        <v>370</v>
      </c>
      <c r="D2" s="28" t="s">
        <v>371</v>
      </c>
      <c r="E2" s="28" t="s">
        <v>372</v>
      </c>
      <c r="F2" s="28" t="s">
        <v>373</v>
      </c>
      <c r="G2" s="28" t="s">
        <v>374</v>
      </c>
      <c r="H2" s="42" t="s">
        <v>375</v>
      </c>
      <c r="I2" s="29" t="s">
        <v>376</v>
      </c>
      <c r="J2" s="28" t="s">
        <v>377</v>
      </c>
      <c r="K2" s="28" t="s">
        <v>378</v>
      </c>
      <c r="L2" s="28" t="s">
        <v>379</v>
      </c>
      <c r="M2" s="28" t="s">
        <v>380</v>
      </c>
      <c r="N2" s="42" t="s">
        <v>381</v>
      </c>
    </row>
    <row r="3" spans="1:14" x14ac:dyDescent="0.25">
      <c r="A3" s="41" t="s">
        <v>16</v>
      </c>
      <c r="B3" s="41" t="s">
        <v>17</v>
      </c>
      <c r="C3" s="20">
        <v>2089</v>
      </c>
      <c r="D3" s="20">
        <v>1778</v>
      </c>
      <c r="E3" s="20">
        <v>43</v>
      </c>
      <c r="F3" s="19">
        <f t="shared" ref="F3:F34" si="0">IFERROR(D3/C3,"")</f>
        <v>0.8511249401627573</v>
      </c>
      <c r="G3" s="19">
        <f t="shared" ref="G3:G34" si="1">IFERROR(E3/C3,"")</f>
        <v>2.0584011488750598E-2</v>
      </c>
      <c r="H3" s="40">
        <f t="shared" ref="H3:H34" si="2">IFERROR((D3+E3)/C3,"")</f>
        <v>0.87170895165150786</v>
      </c>
      <c r="I3" s="22">
        <v>1937</v>
      </c>
      <c r="J3" s="20">
        <v>1479</v>
      </c>
      <c r="K3" s="20">
        <v>41</v>
      </c>
      <c r="L3" s="19">
        <f t="shared" ref="L3:L34" si="3">IFERROR(J3/I3,"")</f>
        <v>0.76355188435725352</v>
      </c>
      <c r="M3" s="19">
        <f t="shared" ref="M3:M34" si="4">IFERROR(K3/I3,"")</f>
        <v>2.1166752710376872E-2</v>
      </c>
      <c r="N3" s="40">
        <f t="shared" ref="N3:N34" si="5">IFERROR((J3+K3)/I3,"")</f>
        <v>0.78471863706763034</v>
      </c>
    </row>
    <row r="4" spans="1:14" x14ac:dyDescent="0.25">
      <c r="A4" s="41" t="s">
        <v>21</v>
      </c>
      <c r="B4" s="41" t="s">
        <v>22</v>
      </c>
      <c r="C4" s="20">
        <v>154</v>
      </c>
      <c r="D4" s="20">
        <v>117</v>
      </c>
      <c r="E4" s="20">
        <v>5</v>
      </c>
      <c r="F4" s="19">
        <f t="shared" si="0"/>
        <v>0.75974025974025972</v>
      </c>
      <c r="G4" s="19">
        <f t="shared" si="1"/>
        <v>3.2467532467532464E-2</v>
      </c>
      <c r="H4" s="40">
        <f t="shared" si="2"/>
        <v>0.79220779220779225</v>
      </c>
      <c r="I4" s="22">
        <v>278</v>
      </c>
      <c r="J4" s="20">
        <v>142</v>
      </c>
      <c r="K4" s="20">
        <v>3</v>
      </c>
      <c r="L4" s="19">
        <f t="shared" si="3"/>
        <v>0.51079136690647486</v>
      </c>
      <c r="M4" s="19">
        <f t="shared" si="4"/>
        <v>1.0791366906474821E-2</v>
      </c>
      <c r="N4" s="40">
        <f t="shared" si="5"/>
        <v>0.52158273381294962</v>
      </c>
    </row>
    <row r="5" spans="1:14" x14ac:dyDescent="0.25">
      <c r="A5" s="41" t="s">
        <v>24</v>
      </c>
      <c r="B5" s="41" t="s">
        <v>25</v>
      </c>
      <c r="C5" s="20">
        <v>12</v>
      </c>
      <c r="D5" s="20">
        <v>2</v>
      </c>
      <c r="E5" s="20"/>
      <c r="F5" s="19">
        <f t="shared" si="0"/>
        <v>0.16666666666666666</v>
      </c>
      <c r="G5" s="19">
        <f t="shared" si="1"/>
        <v>0</v>
      </c>
      <c r="H5" s="40">
        <f t="shared" si="2"/>
        <v>0.16666666666666666</v>
      </c>
      <c r="I5" s="22">
        <v>25</v>
      </c>
      <c r="J5" s="20">
        <v>2</v>
      </c>
      <c r="K5" s="20"/>
      <c r="L5" s="19">
        <f t="shared" si="3"/>
        <v>0.08</v>
      </c>
      <c r="M5" s="19">
        <f t="shared" si="4"/>
        <v>0</v>
      </c>
      <c r="N5" s="40">
        <f t="shared" si="5"/>
        <v>0.08</v>
      </c>
    </row>
    <row r="6" spans="1:14" x14ac:dyDescent="0.25">
      <c r="A6" s="41" t="s">
        <v>26</v>
      </c>
      <c r="B6" s="41" t="s">
        <v>27</v>
      </c>
      <c r="C6" s="20">
        <v>324</v>
      </c>
      <c r="D6" s="20">
        <v>134</v>
      </c>
      <c r="E6" s="20">
        <v>4</v>
      </c>
      <c r="F6" s="19">
        <f t="shared" si="0"/>
        <v>0.41358024691358025</v>
      </c>
      <c r="G6" s="19">
        <f t="shared" si="1"/>
        <v>1.2345679012345678E-2</v>
      </c>
      <c r="H6" s="40">
        <f t="shared" si="2"/>
        <v>0.42592592592592593</v>
      </c>
      <c r="I6" s="22">
        <v>856</v>
      </c>
      <c r="J6" s="20">
        <v>154</v>
      </c>
      <c r="K6" s="20">
        <v>2</v>
      </c>
      <c r="L6" s="19">
        <f t="shared" si="3"/>
        <v>0.17990654205607476</v>
      </c>
      <c r="M6" s="19">
        <f t="shared" si="4"/>
        <v>2.3364485981308409E-3</v>
      </c>
      <c r="N6" s="40">
        <f t="shared" si="5"/>
        <v>0.1822429906542056</v>
      </c>
    </row>
    <row r="7" spans="1:14" x14ac:dyDescent="0.25">
      <c r="A7" s="41" t="s">
        <v>28</v>
      </c>
      <c r="B7" s="41" t="s">
        <v>29</v>
      </c>
      <c r="C7" s="20">
        <v>255</v>
      </c>
      <c r="D7" s="20">
        <v>78</v>
      </c>
      <c r="E7" s="20">
        <v>3</v>
      </c>
      <c r="F7" s="19">
        <f t="shared" si="0"/>
        <v>0.30588235294117649</v>
      </c>
      <c r="G7" s="19">
        <f t="shared" si="1"/>
        <v>1.1764705882352941E-2</v>
      </c>
      <c r="H7" s="40">
        <f t="shared" si="2"/>
        <v>0.31764705882352939</v>
      </c>
      <c r="I7" s="22">
        <v>529</v>
      </c>
      <c r="J7" s="20">
        <v>67</v>
      </c>
      <c r="K7" s="20">
        <v>1</v>
      </c>
      <c r="L7" s="19">
        <f t="shared" si="3"/>
        <v>0.12665406427221171</v>
      </c>
      <c r="M7" s="19">
        <f t="shared" si="4"/>
        <v>1.890359168241966E-3</v>
      </c>
      <c r="N7" s="40">
        <f t="shared" si="5"/>
        <v>0.12854442344045369</v>
      </c>
    </row>
    <row r="8" spans="1:14" x14ac:dyDescent="0.25">
      <c r="A8" s="41" t="s">
        <v>30</v>
      </c>
      <c r="B8" s="41" t="s">
        <v>31</v>
      </c>
      <c r="C8" s="20">
        <v>95</v>
      </c>
      <c r="D8" s="20">
        <v>86</v>
      </c>
      <c r="E8" s="20">
        <v>1</v>
      </c>
      <c r="F8" s="19">
        <f t="shared" si="0"/>
        <v>0.90526315789473688</v>
      </c>
      <c r="G8" s="19">
        <f t="shared" si="1"/>
        <v>1.0526315789473684E-2</v>
      </c>
      <c r="H8" s="40">
        <f t="shared" si="2"/>
        <v>0.91578947368421049</v>
      </c>
      <c r="I8" s="22">
        <v>7</v>
      </c>
      <c r="J8" s="20">
        <v>7</v>
      </c>
      <c r="K8" s="20"/>
      <c r="L8" s="19">
        <f t="shared" si="3"/>
        <v>1</v>
      </c>
      <c r="M8" s="19">
        <f t="shared" si="4"/>
        <v>0</v>
      </c>
      <c r="N8" s="40">
        <f t="shared" si="5"/>
        <v>1</v>
      </c>
    </row>
    <row r="9" spans="1:14" x14ac:dyDescent="0.25">
      <c r="A9" s="41" t="s">
        <v>32</v>
      </c>
      <c r="B9" s="41" t="s">
        <v>33</v>
      </c>
      <c r="C9" s="20">
        <v>525</v>
      </c>
      <c r="D9" s="20">
        <v>405</v>
      </c>
      <c r="E9" s="20">
        <v>13</v>
      </c>
      <c r="F9" s="19">
        <f t="shared" si="0"/>
        <v>0.77142857142857146</v>
      </c>
      <c r="G9" s="19">
        <f t="shared" si="1"/>
        <v>2.4761904761904763E-2</v>
      </c>
      <c r="H9" s="40">
        <f t="shared" si="2"/>
        <v>0.79619047619047623</v>
      </c>
      <c r="I9" s="22">
        <v>1518</v>
      </c>
      <c r="J9" s="20">
        <v>1008</v>
      </c>
      <c r="K9" s="20">
        <v>15</v>
      </c>
      <c r="L9" s="19">
        <f t="shared" si="3"/>
        <v>0.66403162055335974</v>
      </c>
      <c r="M9" s="19">
        <f t="shared" si="4"/>
        <v>9.881422924901186E-3</v>
      </c>
      <c r="N9" s="40">
        <f t="shared" si="5"/>
        <v>0.67391304347826086</v>
      </c>
    </row>
    <row r="10" spans="1:14" x14ac:dyDescent="0.25">
      <c r="A10" s="41" t="s">
        <v>35</v>
      </c>
      <c r="B10" s="41" t="s">
        <v>36</v>
      </c>
      <c r="C10" s="20">
        <v>1374</v>
      </c>
      <c r="D10" s="20">
        <v>1109</v>
      </c>
      <c r="E10" s="20">
        <v>27</v>
      </c>
      <c r="F10" s="19">
        <f t="shared" si="0"/>
        <v>0.80713245997088789</v>
      </c>
      <c r="G10" s="19">
        <f t="shared" si="1"/>
        <v>1.9650655021834062E-2</v>
      </c>
      <c r="H10" s="40">
        <f t="shared" si="2"/>
        <v>0.82678311499272195</v>
      </c>
      <c r="I10" s="22">
        <v>1942</v>
      </c>
      <c r="J10" s="20">
        <v>1248</v>
      </c>
      <c r="K10" s="20">
        <v>11</v>
      </c>
      <c r="L10" s="19">
        <f t="shared" si="3"/>
        <v>0.64263645726055618</v>
      </c>
      <c r="M10" s="19">
        <f t="shared" si="4"/>
        <v>5.6642636457260552E-3</v>
      </c>
      <c r="N10" s="40">
        <f t="shared" si="5"/>
        <v>0.64830072090628221</v>
      </c>
    </row>
    <row r="11" spans="1:14" x14ac:dyDescent="0.25">
      <c r="A11" s="41" t="s">
        <v>38</v>
      </c>
      <c r="B11" s="41" t="s">
        <v>39</v>
      </c>
      <c r="C11" s="20">
        <v>21</v>
      </c>
      <c r="D11" s="20">
        <v>16</v>
      </c>
      <c r="E11" s="20"/>
      <c r="F11" s="19">
        <f t="shared" si="0"/>
        <v>0.76190476190476186</v>
      </c>
      <c r="G11" s="19">
        <f t="shared" si="1"/>
        <v>0</v>
      </c>
      <c r="H11" s="40">
        <f t="shared" si="2"/>
        <v>0.76190476190476186</v>
      </c>
      <c r="I11" s="22"/>
      <c r="J11" s="20"/>
      <c r="K11" s="20"/>
      <c r="L11" s="19" t="str">
        <f t="shared" si="3"/>
        <v/>
      </c>
      <c r="M11" s="19" t="str">
        <f t="shared" si="4"/>
        <v/>
      </c>
      <c r="N11" s="40" t="str">
        <f t="shared" si="5"/>
        <v/>
      </c>
    </row>
    <row r="12" spans="1:14" x14ac:dyDescent="0.25">
      <c r="A12" s="41" t="s">
        <v>40</v>
      </c>
      <c r="B12" s="41" t="s">
        <v>41</v>
      </c>
      <c r="C12" s="20">
        <v>2322</v>
      </c>
      <c r="D12" s="20">
        <v>1712</v>
      </c>
      <c r="E12" s="20">
        <v>98</v>
      </c>
      <c r="F12" s="19">
        <f t="shared" si="0"/>
        <v>0.73729543496985361</v>
      </c>
      <c r="G12" s="19">
        <f t="shared" si="1"/>
        <v>4.2204995693367789E-2</v>
      </c>
      <c r="H12" s="40">
        <f t="shared" si="2"/>
        <v>0.77950043066322139</v>
      </c>
      <c r="I12" s="22">
        <v>4165</v>
      </c>
      <c r="J12" s="20">
        <v>2290</v>
      </c>
      <c r="K12" s="20">
        <v>57</v>
      </c>
      <c r="L12" s="19">
        <f t="shared" si="3"/>
        <v>0.5498199279711885</v>
      </c>
      <c r="M12" s="19">
        <f t="shared" si="4"/>
        <v>1.368547418967587E-2</v>
      </c>
      <c r="N12" s="40">
        <f t="shared" si="5"/>
        <v>0.56350540216086431</v>
      </c>
    </row>
    <row r="13" spans="1:14" x14ac:dyDescent="0.25">
      <c r="A13" s="41" t="s">
        <v>43</v>
      </c>
      <c r="B13" s="41" t="s">
        <v>44</v>
      </c>
      <c r="C13" s="20">
        <v>1041</v>
      </c>
      <c r="D13" s="20">
        <v>685</v>
      </c>
      <c r="E13" s="20">
        <v>40</v>
      </c>
      <c r="F13" s="19">
        <f t="shared" si="0"/>
        <v>0.65802113352545633</v>
      </c>
      <c r="G13" s="19">
        <f t="shared" si="1"/>
        <v>3.8424591738712779E-2</v>
      </c>
      <c r="H13" s="40">
        <f t="shared" si="2"/>
        <v>0.69644572526416904</v>
      </c>
      <c r="I13" s="22">
        <v>2045</v>
      </c>
      <c r="J13" s="20">
        <v>1061</v>
      </c>
      <c r="K13" s="20">
        <v>17</v>
      </c>
      <c r="L13" s="19">
        <f t="shared" si="3"/>
        <v>0.51882640586797069</v>
      </c>
      <c r="M13" s="19">
        <f t="shared" si="4"/>
        <v>8.3129584352078234E-3</v>
      </c>
      <c r="N13" s="40">
        <f t="shared" si="5"/>
        <v>0.52713936430317854</v>
      </c>
    </row>
    <row r="14" spans="1:14" x14ac:dyDescent="0.25">
      <c r="A14" s="41" t="s">
        <v>46</v>
      </c>
      <c r="B14" s="41" t="s">
        <v>47</v>
      </c>
      <c r="C14" s="20">
        <v>873</v>
      </c>
      <c r="D14" s="20">
        <v>659</v>
      </c>
      <c r="E14" s="20">
        <v>18</v>
      </c>
      <c r="F14" s="19">
        <f t="shared" si="0"/>
        <v>0.75486827033218784</v>
      </c>
      <c r="G14" s="19">
        <f t="shared" si="1"/>
        <v>2.0618556701030927E-2</v>
      </c>
      <c r="H14" s="40">
        <f t="shared" si="2"/>
        <v>0.77548682703321881</v>
      </c>
      <c r="I14" s="22">
        <v>1461</v>
      </c>
      <c r="J14" s="20">
        <v>823</v>
      </c>
      <c r="K14" s="20">
        <v>11</v>
      </c>
      <c r="L14" s="19">
        <f t="shared" si="3"/>
        <v>0.56331279945242985</v>
      </c>
      <c r="M14" s="19">
        <f t="shared" si="4"/>
        <v>7.5290896646132786E-3</v>
      </c>
      <c r="N14" s="40">
        <f t="shared" si="5"/>
        <v>0.57084188911704314</v>
      </c>
    </row>
    <row r="15" spans="1:14" x14ac:dyDescent="0.25">
      <c r="A15" s="41" t="s">
        <v>49</v>
      </c>
      <c r="B15" s="41" t="s">
        <v>50</v>
      </c>
      <c r="C15" s="20">
        <v>13</v>
      </c>
      <c r="D15" s="20">
        <v>11</v>
      </c>
      <c r="E15" s="20"/>
      <c r="F15" s="19">
        <f t="shared" si="0"/>
        <v>0.84615384615384615</v>
      </c>
      <c r="G15" s="19">
        <f t="shared" si="1"/>
        <v>0</v>
      </c>
      <c r="H15" s="40">
        <f t="shared" si="2"/>
        <v>0.84615384615384615</v>
      </c>
      <c r="I15" s="22">
        <v>12</v>
      </c>
      <c r="J15" s="20">
        <v>10</v>
      </c>
      <c r="K15" s="20"/>
      <c r="L15" s="19">
        <f t="shared" si="3"/>
        <v>0.83333333333333337</v>
      </c>
      <c r="M15" s="19">
        <f t="shared" si="4"/>
        <v>0</v>
      </c>
      <c r="N15" s="40">
        <f t="shared" si="5"/>
        <v>0.83333333333333337</v>
      </c>
    </row>
    <row r="16" spans="1:14" x14ac:dyDescent="0.25">
      <c r="A16" s="41" t="s">
        <v>54</v>
      </c>
      <c r="B16" s="41" t="s">
        <v>55</v>
      </c>
      <c r="C16" s="20">
        <v>54</v>
      </c>
      <c r="D16" s="20">
        <v>43</v>
      </c>
      <c r="E16" s="20">
        <v>4</v>
      </c>
      <c r="F16" s="19">
        <f t="shared" si="0"/>
        <v>0.79629629629629628</v>
      </c>
      <c r="G16" s="19">
        <f t="shared" si="1"/>
        <v>7.407407407407407E-2</v>
      </c>
      <c r="H16" s="40">
        <f t="shared" si="2"/>
        <v>0.87037037037037035</v>
      </c>
      <c r="I16" s="22">
        <v>74</v>
      </c>
      <c r="J16" s="20">
        <v>48</v>
      </c>
      <c r="K16" s="20">
        <v>2</v>
      </c>
      <c r="L16" s="19">
        <f t="shared" si="3"/>
        <v>0.64864864864864868</v>
      </c>
      <c r="M16" s="19">
        <f t="shared" si="4"/>
        <v>2.7027027027027029E-2</v>
      </c>
      <c r="N16" s="40">
        <f t="shared" si="5"/>
        <v>0.67567567567567566</v>
      </c>
    </row>
    <row r="17" spans="1:14" x14ac:dyDescent="0.25">
      <c r="A17" s="41" t="s">
        <v>56</v>
      </c>
      <c r="B17" s="41" t="s">
        <v>57</v>
      </c>
      <c r="C17" s="20">
        <v>4</v>
      </c>
      <c r="D17" s="20">
        <v>2</v>
      </c>
      <c r="E17" s="20">
        <v>1</v>
      </c>
      <c r="F17" s="19">
        <f t="shared" si="0"/>
        <v>0.5</v>
      </c>
      <c r="G17" s="19">
        <f t="shared" si="1"/>
        <v>0.25</v>
      </c>
      <c r="H17" s="40">
        <f t="shared" si="2"/>
        <v>0.75</v>
      </c>
      <c r="I17" s="22"/>
      <c r="J17" s="20"/>
      <c r="K17" s="20"/>
      <c r="L17" s="19" t="str">
        <f t="shared" si="3"/>
        <v/>
      </c>
      <c r="M17" s="19" t="str">
        <f t="shared" si="4"/>
        <v/>
      </c>
      <c r="N17" s="40" t="str">
        <f t="shared" si="5"/>
        <v/>
      </c>
    </row>
    <row r="18" spans="1:14" x14ac:dyDescent="0.25">
      <c r="A18" s="41" t="s">
        <v>59</v>
      </c>
      <c r="B18" s="41" t="s">
        <v>60</v>
      </c>
      <c r="C18" s="20">
        <v>174</v>
      </c>
      <c r="D18" s="20">
        <v>145</v>
      </c>
      <c r="E18" s="20">
        <v>13</v>
      </c>
      <c r="F18" s="19">
        <f t="shared" si="0"/>
        <v>0.83333333333333337</v>
      </c>
      <c r="G18" s="19">
        <f t="shared" si="1"/>
        <v>7.4712643678160925E-2</v>
      </c>
      <c r="H18" s="40">
        <f t="shared" si="2"/>
        <v>0.90804597701149425</v>
      </c>
      <c r="I18" s="22">
        <v>13</v>
      </c>
      <c r="J18" s="20">
        <v>10</v>
      </c>
      <c r="K18" s="20"/>
      <c r="L18" s="19">
        <f t="shared" si="3"/>
        <v>0.76923076923076927</v>
      </c>
      <c r="M18" s="19">
        <f t="shared" si="4"/>
        <v>0</v>
      </c>
      <c r="N18" s="40">
        <f t="shared" si="5"/>
        <v>0.76923076923076927</v>
      </c>
    </row>
    <row r="19" spans="1:14" x14ac:dyDescent="0.25">
      <c r="A19" s="41" t="s">
        <v>61</v>
      </c>
      <c r="B19" s="41" t="s">
        <v>62</v>
      </c>
      <c r="C19" s="20">
        <v>44</v>
      </c>
      <c r="D19" s="20">
        <v>28</v>
      </c>
      <c r="E19" s="20">
        <v>3</v>
      </c>
      <c r="F19" s="19">
        <f t="shared" si="0"/>
        <v>0.63636363636363635</v>
      </c>
      <c r="G19" s="19">
        <f t="shared" si="1"/>
        <v>6.8181818181818177E-2</v>
      </c>
      <c r="H19" s="40">
        <f t="shared" si="2"/>
        <v>0.70454545454545459</v>
      </c>
      <c r="I19" s="22">
        <v>111</v>
      </c>
      <c r="J19" s="20">
        <v>79</v>
      </c>
      <c r="K19" s="20">
        <v>2</v>
      </c>
      <c r="L19" s="19">
        <f t="shared" si="3"/>
        <v>0.71171171171171166</v>
      </c>
      <c r="M19" s="19">
        <f t="shared" si="4"/>
        <v>1.8018018018018018E-2</v>
      </c>
      <c r="N19" s="40">
        <f t="shared" si="5"/>
        <v>0.72972972972972971</v>
      </c>
    </row>
    <row r="20" spans="1:14" x14ac:dyDescent="0.25">
      <c r="A20" s="41" t="s">
        <v>64</v>
      </c>
      <c r="B20" s="41" t="s">
        <v>65</v>
      </c>
      <c r="C20" s="20">
        <v>42</v>
      </c>
      <c r="D20" s="20">
        <v>31</v>
      </c>
      <c r="E20" s="20">
        <v>3</v>
      </c>
      <c r="F20" s="19">
        <f t="shared" si="0"/>
        <v>0.73809523809523814</v>
      </c>
      <c r="G20" s="19">
        <f t="shared" si="1"/>
        <v>7.1428571428571425E-2</v>
      </c>
      <c r="H20" s="40">
        <f t="shared" si="2"/>
        <v>0.80952380952380953</v>
      </c>
      <c r="I20" s="22">
        <v>220</v>
      </c>
      <c r="J20" s="20">
        <v>103</v>
      </c>
      <c r="K20" s="20">
        <v>1</v>
      </c>
      <c r="L20" s="19">
        <f t="shared" si="3"/>
        <v>0.4681818181818182</v>
      </c>
      <c r="M20" s="19">
        <f t="shared" si="4"/>
        <v>4.5454545454545452E-3</v>
      </c>
      <c r="N20" s="40">
        <f t="shared" si="5"/>
        <v>0.47272727272727272</v>
      </c>
    </row>
    <row r="21" spans="1:14" x14ac:dyDescent="0.25">
      <c r="A21" s="41" t="s">
        <v>67</v>
      </c>
      <c r="B21" s="41" t="s">
        <v>68</v>
      </c>
      <c r="C21" s="20">
        <v>23</v>
      </c>
      <c r="D21" s="20">
        <v>23</v>
      </c>
      <c r="E21" s="20"/>
      <c r="F21" s="19">
        <f t="shared" si="0"/>
        <v>1</v>
      </c>
      <c r="G21" s="19">
        <f t="shared" si="1"/>
        <v>0</v>
      </c>
      <c r="H21" s="40">
        <f t="shared" si="2"/>
        <v>1</v>
      </c>
      <c r="I21" s="22"/>
      <c r="J21" s="20"/>
      <c r="K21" s="20"/>
      <c r="L21" s="19" t="str">
        <f t="shared" si="3"/>
        <v/>
      </c>
      <c r="M21" s="19" t="str">
        <f t="shared" si="4"/>
        <v/>
      </c>
      <c r="N21" s="40" t="str">
        <f t="shared" si="5"/>
        <v/>
      </c>
    </row>
    <row r="22" spans="1:14" x14ac:dyDescent="0.25">
      <c r="A22" s="41" t="s">
        <v>69</v>
      </c>
      <c r="B22" s="41" t="s">
        <v>70</v>
      </c>
      <c r="C22" s="20">
        <v>2838</v>
      </c>
      <c r="D22" s="20">
        <v>2131</v>
      </c>
      <c r="E22" s="20">
        <v>66</v>
      </c>
      <c r="F22" s="19">
        <f t="shared" si="0"/>
        <v>0.75088090204369273</v>
      </c>
      <c r="G22" s="19">
        <f t="shared" si="1"/>
        <v>2.3255813953488372E-2</v>
      </c>
      <c r="H22" s="40">
        <f t="shared" si="2"/>
        <v>0.77413671599718115</v>
      </c>
      <c r="I22" s="22">
        <v>5972</v>
      </c>
      <c r="J22" s="20">
        <v>3293</v>
      </c>
      <c r="K22" s="20">
        <v>78</v>
      </c>
      <c r="L22" s="19">
        <f t="shared" si="3"/>
        <v>0.55140656396517085</v>
      </c>
      <c r="M22" s="19">
        <f t="shared" si="4"/>
        <v>1.3060951105157401E-2</v>
      </c>
      <c r="N22" s="40">
        <f t="shared" si="5"/>
        <v>0.56446751507032822</v>
      </c>
    </row>
    <row r="23" spans="1:14" x14ac:dyDescent="0.25">
      <c r="A23" s="41" t="s">
        <v>72</v>
      </c>
      <c r="B23" s="41" t="s">
        <v>73</v>
      </c>
      <c r="C23" s="20">
        <v>28</v>
      </c>
      <c r="D23" s="20">
        <v>13</v>
      </c>
      <c r="E23" s="20">
        <v>14</v>
      </c>
      <c r="F23" s="19">
        <f t="shared" si="0"/>
        <v>0.4642857142857143</v>
      </c>
      <c r="G23" s="19">
        <f t="shared" si="1"/>
        <v>0.5</v>
      </c>
      <c r="H23" s="40">
        <f t="shared" si="2"/>
        <v>0.9642857142857143</v>
      </c>
      <c r="I23" s="22">
        <v>74</v>
      </c>
      <c r="J23" s="20">
        <v>43</v>
      </c>
      <c r="K23" s="20">
        <v>12</v>
      </c>
      <c r="L23" s="19">
        <f t="shared" si="3"/>
        <v>0.58108108108108103</v>
      </c>
      <c r="M23" s="19">
        <f t="shared" si="4"/>
        <v>0.16216216216216217</v>
      </c>
      <c r="N23" s="40">
        <f t="shared" si="5"/>
        <v>0.7432432432432432</v>
      </c>
    </row>
    <row r="24" spans="1:14" x14ac:dyDescent="0.25">
      <c r="A24" s="41" t="s">
        <v>74</v>
      </c>
      <c r="B24" s="41" t="s">
        <v>75</v>
      </c>
      <c r="C24" s="20">
        <v>796</v>
      </c>
      <c r="D24" s="20">
        <v>564</v>
      </c>
      <c r="E24" s="20">
        <v>46</v>
      </c>
      <c r="F24" s="19">
        <f t="shared" si="0"/>
        <v>0.70854271356783916</v>
      </c>
      <c r="G24" s="19">
        <f t="shared" si="1"/>
        <v>5.7788944723618091E-2</v>
      </c>
      <c r="H24" s="40">
        <f t="shared" si="2"/>
        <v>0.76633165829145733</v>
      </c>
      <c r="I24" s="22">
        <v>789</v>
      </c>
      <c r="J24" s="20">
        <v>433</v>
      </c>
      <c r="K24" s="20">
        <v>18</v>
      </c>
      <c r="L24" s="19">
        <f t="shared" si="3"/>
        <v>0.54879594423320655</v>
      </c>
      <c r="M24" s="19">
        <f t="shared" si="4"/>
        <v>2.2813688212927757E-2</v>
      </c>
      <c r="N24" s="40">
        <f t="shared" si="5"/>
        <v>0.57160963244613439</v>
      </c>
    </row>
    <row r="25" spans="1:14" x14ac:dyDescent="0.25">
      <c r="A25" s="41" t="s">
        <v>76</v>
      </c>
      <c r="B25" s="41" t="s">
        <v>77</v>
      </c>
      <c r="C25" s="20">
        <v>108</v>
      </c>
      <c r="D25" s="20">
        <v>84</v>
      </c>
      <c r="E25" s="20">
        <v>5</v>
      </c>
      <c r="F25" s="19">
        <f t="shared" si="0"/>
        <v>0.77777777777777779</v>
      </c>
      <c r="G25" s="19">
        <f t="shared" si="1"/>
        <v>4.6296296296296294E-2</v>
      </c>
      <c r="H25" s="40">
        <f t="shared" si="2"/>
        <v>0.82407407407407407</v>
      </c>
      <c r="I25" s="22">
        <v>307</v>
      </c>
      <c r="J25" s="20">
        <v>180</v>
      </c>
      <c r="K25" s="20">
        <v>3</v>
      </c>
      <c r="L25" s="19">
        <f t="shared" si="3"/>
        <v>0.58631921824104238</v>
      </c>
      <c r="M25" s="19">
        <f t="shared" si="4"/>
        <v>9.7719869706840382E-3</v>
      </c>
      <c r="N25" s="40">
        <f t="shared" si="5"/>
        <v>0.59609120521172643</v>
      </c>
    </row>
    <row r="26" spans="1:14" x14ac:dyDescent="0.25">
      <c r="A26" s="41" t="s">
        <v>79</v>
      </c>
      <c r="B26" s="41" t="s">
        <v>80</v>
      </c>
      <c r="C26" s="20">
        <v>1172</v>
      </c>
      <c r="D26" s="20">
        <v>948</v>
      </c>
      <c r="E26" s="20">
        <v>29</v>
      </c>
      <c r="F26" s="19">
        <f t="shared" si="0"/>
        <v>0.80887372013651881</v>
      </c>
      <c r="G26" s="19">
        <f t="shared" si="1"/>
        <v>2.4744027303754267E-2</v>
      </c>
      <c r="H26" s="40">
        <f t="shared" si="2"/>
        <v>0.83361774744027306</v>
      </c>
      <c r="I26" s="22">
        <v>2575</v>
      </c>
      <c r="J26" s="20">
        <v>1641</v>
      </c>
      <c r="K26" s="20">
        <v>52</v>
      </c>
      <c r="L26" s="19">
        <f t="shared" si="3"/>
        <v>0.63728155339805825</v>
      </c>
      <c r="M26" s="19">
        <f t="shared" si="4"/>
        <v>2.0194174757281552E-2</v>
      </c>
      <c r="N26" s="40">
        <f t="shared" si="5"/>
        <v>0.65747572815533983</v>
      </c>
    </row>
    <row r="27" spans="1:14" x14ac:dyDescent="0.25">
      <c r="A27" s="41" t="s">
        <v>81</v>
      </c>
      <c r="B27" s="41" t="s">
        <v>82</v>
      </c>
      <c r="C27" s="20">
        <v>236</v>
      </c>
      <c r="D27" s="20">
        <v>183</v>
      </c>
      <c r="E27" s="20">
        <v>5</v>
      </c>
      <c r="F27" s="19">
        <f t="shared" si="0"/>
        <v>0.77542372881355937</v>
      </c>
      <c r="G27" s="19">
        <f t="shared" si="1"/>
        <v>2.1186440677966101E-2</v>
      </c>
      <c r="H27" s="40">
        <f t="shared" si="2"/>
        <v>0.79661016949152541</v>
      </c>
      <c r="I27" s="22">
        <v>335</v>
      </c>
      <c r="J27" s="20">
        <v>220</v>
      </c>
      <c r="K27" s="20">
        <v>5</v>
      </c>
      <c r="L27" s="19">
        <f t="shared" si="3"/>
        <v>0.65671641791044777</v>
      </c>
      <c r="M27" s="19">
        <f t="shared" si="4"/>
        <v>1.4925373134328358E-2</v>
      </c>
      <c r="N27" s="40">
        <f t="shared" si="5"/>
        <v>0.67164179104477617</v>
      </c>
    </row>
    <row r="28" spans="1:14" x14ac:dyDescent="0.25">
      <c r="A28" s="41" t="s">
        <v>83</v>
      </c>
      <c r="B28" s="41" t="s">
        <v>84</v>
      </c>
      <c r="C28" s="20">
        <v>30</v>
      </c>
      <c r="D28" s="20">
        <v>10</v>
      </c>
      <c r="E28" s="20">
        <v>1</v>
      </c>
      <c r="F28" s="19">
        <f t="shared" si="0"/>
        <v>0.33333333333333331</v>
      </c>
      <c r="G28" s="19">
        <f t="shared" si="1"/>
        <v>3.3333333333333333E-2</v>
      </c>
      <c r="H28" s="40">
        <f t="shared" si="2"/>
        <v>0.36666666666666664</v>
      </c>
      <c r="I28" s="22">
        <v>29</v>
      </c>
      <c r="J28" s="20">
        <v>8</v>
      </c>
      <c r="K28" s="20"/>
      <c r="L28" s="19">
        <f t="shared" si="3"/>
        <v>0.27586206896551724</v>
      </c>
      <c r="M28" s="19">
        <f t="shared" si="4"/>
        <v>0</v>
      </c>
      <c r="N28" s="40">
        <f t="shared" si="5"/>
        <v>0.27586206896551724</v>
      </c>
    </row>
    <row r="29" spans="1:14" x14ac:dyDescent="0.25">
      <c r="A29" s="41" t="s">
        <v>85</v>
      </c>
      <c r="B29" s="41" t="s">
        <v>86</v>
      </c>
      <c r="C29" s="20">
        <v>976</v>
      </c>
      <c r="D29" s="20">
        <v>803</v>
      </c>
      <c r="E29" s="20">
        <v>28</v>
      </c>
      <c r="F29" s="19">
        <f t="shared" si="0"/>
        <v>0.82274590163934425</v>
      </c>
      <c r="G29" s="19">
        <f t="shared" si="1"/>
        <v>2.8688524590163935E-2</v>
      </c>
      <c r="H29" s="40">
        <f t="shared" si="2"/>
        <v>0.85143442622950816</v>
      </c>
      <c r="I29" s="22">
        <v>979</v>
      </c>
      <c r="J29" s="20">
        <v>615</v>
      </c>
      <c r="K29" s="20">
        <v>10</v>
      </c>
      <c r="L29" s="19">
        <f t="shared" si="3"/>
        <v>0.62819203268641466</v>
      </c>
      <c r="M29" s="19">
        <f t="shared" si="4"/>
        <v>1.0214504596527068E-2</v>
      </c>
      <c r="N29" s="40">
        <f t="shared" si="5"/>
        <v>0.63840653728294183</v>
      </c>
    </row>
    <row r="30" spans="1:14" x14ac:dyDescent="0.25">
      <c r="A30" s="41" t="s">
        <v>87</v>
      </c>
      <c r="B30" s="41" t="s">
        <v>88</v>
      </c>
      <c r="C30" s="20">
        <v>79</v>
      </c>
      <c r="D30" s="20">
        <v>64</v>
      </c>
      <c r="E30" s="20">
        <v>3</v>
      </c>
      <c r="F30" s="19">
        <f t="shared" si="0"/>
        <v>0.810126582278481</v>
      </c>
      <c r="G30" s="19">
        <f t="shared" si="1"/>
        <v>3.7974683544303799E-2</v>
      </c>
      <c r="H30" s="40">
        <f t="shared" si="2"/>
        <v>0.84810126582278478</v>
      </c>
      <c r="I30" s="22">
        <v>53</v>
      </c>
      <c r="J30" s="20">
        <v>43</v>
      </c>
      <c r="K30" s="20">
        <v>3</v>
      </c>
      <c r="L30" s="19">
        <f t="shared" si="3"/>
        <v>0.81132075471698117</v>
      </c>
      <c r="M30" s="19">
        <f t="shared" si="4"/>
        <v>5.6603773584905662E-2</v>
      </c>
      <c r="N30" s="40">
        <f t="shared" si="5"/>
        <v>0.86792452830188682</v>
      </c>
    </row>
    <row r="31" spans="1:14" x14ac:dyDescent="0.25">
      <c r="A31" s="41" t="s">
        <v>90</v>
      </c>
      <c r="B31" s="41" t="s">
        <v>91</v>
      </c>
      <c r="C31" s="20">
        <v>13</v>
      </c>
      <c r="D31" s="20">
        <v>5</v>
      </c>
      <c r="E31" s="20">
        <v>6</v>
      </c>
      <c r="F31" s="19">
        <f t="shared" si="0"/>
        <v>0.38461538461538464</v>
      </c>
      <c r="G31" s="19">
        <f t="shared" si="1"/>
        <v>0.46153846153846156</v>
      </c>
      <c r="H31" s="40">
        <f t="shared" si="2"/>
        <v>0.84615384615384615</v>
      </c>
      <c r="I31" s="22">
        <v>36</v>
      </c>
      <c r="J31" s="20">
        <v>13</v>
      </c>
      <c r="K31" s="20">
        <v>10</v>
      </c>
      <c r="L31" s="19">
        <f t="shared" si="3"/>
        <v>0.3611111111111111</v>
      </c>
      <c r="M31" s="19">
        <f t="shared" si="4"/>
        <v>0.27777777777777779</v>
      </c>
      <c r="N31" s="40">
        <f t="shared" si="5"/>
        <v>0.63888888888888884</v>
      </c>
    </row>
    <row r="32" spans="1:14" x14ac:dyDescent="0.25">
      <c r="A32" s="41" t="s">
        <v>92</v>
      </c>
      <c r="B32" s="41" t="s">
        <v>93</v>
      </c>
      <c r="C32" s="20">
        <v>1046</v>
      </c>
      <c r="D32" s="20">
        <v>826</v>
      </c>
      <c r="E32" s="20">
        <v>25</v>
      </c>
      <c r="F32" s="19">
        <f t="shared" si="0"/>
        <v>0.78967495219885275</v>
      </c>
      <c r="G32" s="19">
        <f t="shared" si="1"/>
        <v>2.390057361376673E-2</v>
      </c>
      <c r="H32" s="40">
        <f t="shared" si="2"/>
        <v>0.81357552581261949</v>
      </c>
      <c r="I32" s="22">
        <v>1919</v>
      </c>
      <c r="J32" s="20">
        <v>1217</v>
      </c>
      <c r="K32" s="20">
        <v>16</v>
      </c>
      <c r="L32" s="19">
        <f t="shared" si="3"/>
        <v>0.63418447107868681</v>
      </c>
      <c r="M32" s="19">
        <f t="shared" si="4"/>
        <v>8.3376758728504422E-3</v>
      </c>
      <c r="N32" s="40">
        <f t="shared" si="5"/>
        <v>0.64252214695153731</v>
      </c>
    </row>
    <row r="33" spans="1:14" x14ac:dyDescent="0.25">
      <c r="A33" s="41" t="s">
        <v>94</v>
      </c>
      <c r="B33" s="41" t="s">
        <v>95</v>
      </c>
      <c r="C33" s="20">
        <v>176</v>
      </c>
      <c r="D33" s="20">
        <v>168</v>
      </c>
      <c r="E33" s="20">
        <v>2</v>
      </c>
      <c r="F33" s="19">
        <f t="shared" si="0"/>
        <v>0.95454545454545459</v>
      </c>
      <c r="G33" s="19">
        <f t="shared" si="1"/>
        <v>1.1363636363636364E-2</v>
      </c>
      <c r="H33" s="40">
        <f t="shared" si="2"/>
        <v>0.96590909090909094</v>
      </c>
      <c r="I33" s="22">
        <v>30</v>
      </c>
      <c r="J33" s="20">
        <v>28</v>
      </c>
      <c r="K33" s="20"/>
      <c r="L33" s="19">
        <f t="shared" si="3"/>
        <v>0.93333333333333335</v>
      </c>
      <c r="M33" s="19">
        <f t="shared" si="4"/>
        <v>0</v>
      </c>
      <c r="N33" s="40">
        <f t="shared" si="5"/>
        <v>0.93333333333333335</v>
      </c>
    </row>
    <row r="34" spans="1:14" x14ac:dyDescent="0.25">
      <c r="A34" s="41" t="s">
        <v>96</v>
      </c>
      <c r="B34" s="41" t="s">
        <v>97</v>
      </c>
      <c r="C34" s="20">
        <v>2444</v>
      </c>
      <c r="D34" s="20">
        <v>1821</v>
      </c>
      <c r="E34" s="20">
        <v>103</v>
      </c>
      <c r="F34" s="19">
        <f t="shared" si="0"/>
        <v>0.7450900163666121</v>
      </c>
      <c r="G34" s="19">
        <f t="shared" si="1"/>
        <v>4.2144026186579378E-2</v>
      </c>
      <c r="H34" s="40">
        <f t="shared" si="2"/>
        <v>0.78723404255319152</v>
      </c>
      <c r="I34" s="22">
        <v>4378</v>
      </c>
      <c r="J34" s="20">
        <v>2434</v>
      </c>
      <c r="K34" s="20">
        <v>45</v>
      </c>
      <c r="L34" s="19">
        <f t="shared" si="3"/>
        <v>0.55596162631338508</v>
      </c>
      <c r="M34" s="19">
        <f t="shared" si="4"/>
        <v>1.027866605756053E-2</v>
      </c>
      <c r="N34" s="40">
        <f t="shared" si="5"/>
        <v>0.56624029237094564</v>
      </c>
    </row>
    <row r="35" spans="1:14" x14ac:dyDescent="0.25">
      <c r="A35" s="41" t="s">
        <v>99</v>
      </c>
      <c r="B35" s="41" t="s">
        <v>100</v>
      </c>
      <c r="C35" s="20">
        <v>119</v>
      </c>
      <c r="D35" s="20">
        <v>98</v>
      </c>
      <c r="E35" s="20">
        <v>3</v>
      </c>
      <c r="F35" s="19">
        <f t="shared" ref="F35:F66" si="6">IFERROR(D35/C35,"")</f>
        <v>0.82352941176470584</v>
      </c>
      <c r="G35" s="19">
        <f t="shared" ref="G35:G66" si="7">IFERROR(E35/C35,"")</f>
        <v>2.5210084033613446E-2</v>
      </c>
      <c r="H35" s="40">
        <f t="shared" ref="H35:H66" si="8">IFERROR((D35+E35)/C35,"")</f>
        <v>0.84873949579831931</v>
      </c>
      <c r="I35" s="22">
        <v>216</v>
      </c>
      <c r="J35" s="20">
        <v>134</v>
      </c>
      <c r="K35" s="20">
        <v>1</v>
      </c>
      <c r="L35" s="19">
        <f t="shared" ref="L35:L66" si="9">IFERROR(J35/I35,"")</f>
        <v>0.62037037037037035</v>
      </c>
      <c r="M35" s="19">
        <f t="shared" ref="M35:M66" si="10">IFERROR(K35/I35,"")</f>
        <v>4.6296296296296294E-3</v>
      </c>
      <c r="N35" s="40">
        <f t="shared" ref="N35:N66" si="11">IFERROR((J35+K35)/I35,"")</f>
        <v>0.625</v>
      </c>
    </row>
    <row r="36" spans="1:14" x14ac:dyDescent="0.25">
      <c r="A36" s="41" t="s">
        <v>101</v>
      </c>
      <c r="B36" s="41" t="s">
        <v>102</v>
      </c>
      <c r="C36" s="20">
        <v>46</v>
      </c>
      <c r="D36" s="20">
        <v>27</v>
      </c>
      <c r="E36" s="20"/>
      <c r="F36" s="19">
        <f t="shared" si="6"/>
        <v>0.58695652173913049</v>
      </c>
      <c r="G36" s="19">
        <f t="shared" si="7"/>
        <v>0</v>
      </c>
      <c r="H36" s="40">
        <f t="shared" si="8"/>
        <v>0.58695652173913049</v>
      </c>
      <c r="I36" s="22">
        <v>73</v>
      </c>
      <c r="J36" s="20">
        <v>34</v>
      </c>
      <c r="K36" s="20"/>
      <c r="L36" s="19">
        <f t="shared" si="9"/>
        <v>0.46575342465753422</v>
      </c>
      <c r="M36" s="19">
        <f t="shared" si="10"/>
        <v>0</v>
      </c>
      <c r="N36" s="40">
        <f t="shared" si="11"/>
        <v>0.46575342465753422</v>
      </c>
    </row>
    <row r="37" spans="1:14" x14ac:dyDescent="0.25">
      <c r="A37" s="41" t="s">
        <v>103</v>
      </c>
      <c r="B37" s="41" t="s">
        <v>104</v>
      </c>
      <c r="C37" s="20">
        <v>174</v>
      </c>
      <c r="D37" s="20">
        <v>117</v>
      </c>
      <c r="E37" s="20">
        <v>6</v>
      </c>
      <c r="F37" s="19">
        <f t="shared" si="6"/>
        <v>0.67241379310344829</v>
      </c>
      <c r="G37" s="19">
        <f t="shared" si="7"/>
        <v>3.4482758620689655E-2</v>
      </c>
      <c r="H37" s="40">
        <f t="shared" si="8"/>
        <v>0.7068965517241379</v>
      </c>
      <c r="I37" s="22">
        <v>303</v>
      </c>
      <c r="J37" s="20">
        <v>174</v>
      </c>
      <c r="K37" s="20">
        <v>3</v>
      </c>
      <c r="L37" s="19">
        <f t="shared" si="9"/>
        <v>0.57425742574257421</v>
      </c>
      <c r="M37" s="19">
        <f t="shared" si="10"/>
        <v>9.9009900990099011E-3</v>
      </c>
      <c r="N37" s="40">
        <f t="shared" si="11"/>
        <v>0.58415841584158412</v>
      </c>
    </row>
    <row r="38" spans="1:14" x14ac:dyDescent="0.25">
      <c r="A38" s="41" t="s">
        <v>106</v>
      </c>
      <c r="B38" s="41" t="s">
        <v>107</v>
      </c>
      <c r="C38" s="20">
        <v>1065</v>
      </c>
      <c r="D38" s="20">
        <v>805</v>
      </c>
      <c r="E38" s="20">
        <v>35</v>
      </c>
      <c r="F38" s="19">
        <f t="shared" si="6"/>
        <v>0.755868544600939</v>
      </c>
      <c r="G38" s="19">
        <f t="shared" si="7"/>
        <v>3.2863849765258218E-2</v>
      </c>
      <c r="H38" s="40">
        <f t="shared" si="8"/>
        <v>0.78873239436619713</v>
      </c>
      <c r="I38" s="22">
        <v>1588</v>
      </c>
      <c r="J38" s="20">
        <v>914</v>
      </c>
      <c r="K38" s="20">
        <v>17</v>
      </c>
      <c r="L38" s="19">
        <f t="shared" si="9"/>
        <v>0.57556675062972296</v>
      </c>
      <c r="M38" s="19">
        <f t="shared" si="10"/>
        <v>1.0705289672544081E-2</v>
      </c>
      <c r="N38" s="40">
        <f t="shared" si="11"/>
        <v>0.58627204030226698</v>
      </c>
    </row>
    <row r="39" spans="1:14" x14ac:dyDescent="0.25">
      <c r="A39" s="41" t="s">
        <v>109</v>
      </c>
      <c r="B39" s="41" t="s">
        <v>110</v>
      </c>
      <c r="C39" s="20">
        <v>46</v>
      </c>
      <c r="D39" s="20">
        <v>39</v>
      </c>
      <c r="E39" s="20"/>
      <c r="F39" s="19">
        <f t="shared" si="6"/>
        <v>0.84782608695652173</v>
      </c>
      <c r="G39" s="19">
        <f t="shared" si="7"/>
        <v>0</v>
      </c>
      <c r="H39" s="40">
        <f t="shared" si="8"/>
        <v>0.84782608695652173</v>
      </c>
      <c r="I39" s="22">
        <v>90</v>
      </c>
      <c r="J39" s="20">
        <v>69</v>
      </c>
      <c r="K39" s="20">
        <v>1</v>
      </c>
      <c r="L39" s="19">
        <f t="shared" si="9"/>
        <v>0.76666666666666672</v>
      </c>
      <c r="M39" s="19">
        <f t="shared" si="10"/>
        <v>1.1111111111111112E-2</v>
      </c>
      <c r="N39" s="40">
        <f t="shared" si="11"/>
        <v>0.77777777777777779</v>
      </c>
    </row>
    <row r="40" spans="1:14" x14ac:dyDescent="0.25">
      <c r="A40" s="41" t="s">
        <v>111</v>
      </c>
      <c r="B40" s="41" t="s">
        <v>112</v>
      </c>
      <c r="C40" s="20">
        <v>28</v>
      </c>
      <c r="D40" s="20">
        <v>19</v>
      </c>
      <c r="E40" s="20">
        <v>1</v>
      </c>
      <c r="F40" s="19">
        <f t="shared" si="6"/>
        <v>0.6785714285714286</v>
      </c>
      <c r="G40" s="19">
        <f t="shared" si="7"/>
        <v>3.5714285714285712E-2</v>
      </c>
      <c r="H40" s="40">
        <f t="shared" si="8"/>
        <v>0.7142857142857143</v>
      </c>
      <c r="I40" s="22">
        <v>77</v>
      </c>
      <c r="J40" s="20">
        <v>39</v>
      </c>
      <c r="K40" s="20"/>
      <c r="L40" s="19">
        <f t="shared" si="9"/>
        <v>0.50649350649350644</v>
      </c>
      <c r="M40" s="19">
        <f t="shared" si="10"/>
        <v>0</v>
      </c>
      <c r="N40" s="40">
        <f t="shared" si="11"/>
        <v>0.50649350649350644</v>
      </c>
    </row>
    <row r="41" spans="1:14" x14ac:dyDescent="0.25">
      <c r="A41" s="41" t="s">
        <v>113</v>
      </c>
      <c r="B41" s="41" t="s">
        <v>114</v>
      </c>
      <c r="C41" s="20">
        <v>12</v>
      </c>
      <c r="D41" s="20">
        <v>9</v>
      </c>
      <c r="E41" s="20"/>
      <c r="F41" s="19">
        <f t="shared" si="6"/>
        <v>0.75</v>
      </c>
      <c r="G41" s="19">
        <f t="shared" si="7"/>
        <v>0</v>
      </c>
      <c r="H41" s="40">
        <f t="shared" si="8"/>
        <v>0.75</v>
      </c>
      <c r="I41" s="22">
        <v>8</v>
      </c>
      <c r="J41" s="20">
        <v>6</v>
      </c>
      <c r="K41" s="20"/>
      <c r="L41" s="19">
        <f t="shared" si="9"/>
        <v>0.75</v>
      </c>
      <c r="M41" s="19">
        <f t="shared" si="10"/>
        <v>0</v>
      </c>
      <c r="N41" s="40">
        <f t="shared" si="11"/>
        <v>0.75</v>
      </c>
    </row>
    <row r="42" spans="1:14" x14ac:dyDescent="0.25">
      <c r="A42" s="41" t="s">
        <v>115</v>
      </c>
      <c r="B42" s="41" t="s">
        <v>116</v>
      </c>
      <c r="C42" s="20">
        <v>8</v>
      </c>
      <c r="D42" s="20">
        <v>4</v>
      </c>
      <c r="E42" s="20"/>
      <c r="F42" s="19">
        <f t="shared" si="6"/>
        <v>0.5</v>
      </c>
      <c r="G42" s="19">
        <f t="shared" si="7"/>
        <v>0</v>
      </c>
      <c r="H42" s="40">
        <f t="shared" si="8"/>
        <v>0.5</v>
      </c>
      <c r="I42" s="22">
        <v>7</v>
      </c>
      <c r="J42" s="20">
        <v>5</v>
      </c>
      <c r="K42" s="20"/>
      <c r="L42" s="19">
        <f t="shared" si="9"/>
        <v>0.7142857142857143</v>
      </c>
      <c r="M42" s="19">
        <f t="shared" si="10"/>
        <v>0</v>
      </c>
      <c r="N42" s="40">
        <f t="shared" si="11"/>
        <v>0.7142857142857143</v>
      </c>
    </row>
    <row r="43" spans="1:14" x14ac:dyDescent="0.25">
      <c r="A43" s="41" t="s">
        <v>117</v>
      </c>
      <c r="B43" s="41" t="s">
        <v>118</v>
      </c>
      <c r="C43" s="20">
        <v>27</v>
      </c>
      <c r="D43" s="20">
        <v>20</v>
      </c>
      <c r="E43" s="20">
        <v>1</v>
      </c>
      <c r="F43" s="19">
        <f t="shared" si="6"/>
        <v>0.7407407407407407</v>
      </c>
      <c r="G43" s="19">
        <f t="shared" si="7"/>
        <v>3.7037037037037035E-2</v>
      </c>
      <c r="H43" s="40">
        <f t="shared" si="8"/>
        <v>0.77777777777777779</v>
      </c>
      <c r="I43" s="22">
        <v>30</v>
      </c>
      <c r="J43" s="20">
        <v>22</v>
      </c>
      <c r="K43" s="20">
        <v>3</v>
      </c>
      <c r="L43" s="19">
        <f t="shared" si="9"/>
        <v>0.73333333333333328</v>
      </c>
      <c r="M43" s="19">
        <f t="shared" si="10"/>
        <v>0.1</v>
      </c>
      <c r="N43" s="40">
        <f t="shared" si="11"/>
        <v>0.83333333333333337</v>
      </c>
    </row>
    <row r="44" spans="1:14" x14ac:dyDescent="0.25">
      <c r="A44" s="41" t="s">
        <v>119</v>
      </c>
      <c r="B44" s="41" t="s">
        <v>120</v>
      </c>
      <c r="C44" s="20">
        <v>942</v>
      </c>
      <c r="D44" s="20">
        <v>696</v>
      </c>
      <c r="E44" s="20">
        <v>28</v>
      </c>
      <c r="F44" s="19">
        <f t="shared" si="6"/>
        <v>0.73885350318471332</v>
      </c>
      <c r="G44" s="19">
        <f t="shared" si="7"/>
        <v>2.9723991507430998E-2</v>
      </c>
      <c r="H44" s="40">
        <f t="shared" si="8"/>
        <v>0.76857749469214443</v>
      </c>
      <c r="I44" s="22">
        <v>1384</v>
      </c>
      <c r="J44" s="20">
        <v>744</v>
      </c>
      <c r="K44" s="20">
        <v>17</v>
      </c>
      <c r="L44" s="19">
        <f t="shared" si="9"/>
        <v>0.53757225433526012</v>
      </c>
      <c r="M44" s="19">
        <f t="shared" si="10"/>
        <v>1.2283236994219654E-2</v>
      </c>
      <c r="N44" s="40">
        <f t="shared" si="11"/>
        <v>0.54985549132947975</v>
      </c>
    </row>
    <row r="45" spans="1:14" x14ac:dyDescent="0.25">
      <c r="A45" s="41" t="s">
        <v>122</v>
      </c>
      <c r="B45" s="41" t="s">
        <v>123</v>
      </c>
      <c r="C45" s="20">
        <v>25</v>
      </c>
      <c r="D45" s="20">
        <v>16</v>
      </c>
      <c r="E45" s="20">
        <v>8</v>
      </c>
      <c r="F45" s="19">
        <f t="shared" si="6"/>
        <v>0.64</v>
      </c>
      <c r="G45" s="19">
        <f t="shared" si="7"/>
        <v>0.32</v>
      </c>
      <c r="H45" s="40">
        <f t="shared" si="8"/>
        <v>0.96</v>
      </c>
      <c r="I45" s="22">
        <v>18</v>
      </c>
      <c r="J45" s="20">
        <v>8</v>
      </c>
      <c r="K45" s="20">
        <v>6</v>
      </c>
      <c r="L45" s="19">
        <f t="shared" si="9"/>
        <v>0.44444444444444442</v>
      </c>
      <c r="M45" s="19">
        <f t="shared" si="10"/>
        <v>0.33333333333333331</v>
      </c>
      <c r="N45" s="40">
        <f t="shared" si="11"/>
        <v>0.77777777777777779</v>
      </c>
    </row>
    <row r="46" spans="1:14" x14ac:dyDescent="0.25">
      <c r="A46" s="41" t="s">
        <v>125</v>
      </c>
      <c r="B46" s="41" t="s">
        <v>126</v>
      </c>
      <c r="C46" s="20">
        <v>1122</v>
      </c>
      <c r="D46" s="20">
        <v>853</v>
      </c>
      <c r="E46" s="20">
        <v>42</v>
      </c>
      <c r="F46" s="19">
        <f t="shared" si="6"/>
        <v>0.76024955436720143</v>
      </c>
      <c r="G46" s="19">
        <f t="shared" si="7"/>
        <v>3.7433155080213901E-2</v>
      </c>
      <c r="H46" s="40">
        <f t="shared" si="8"/>
        <v>0.79768270944741537</v>
      </c>
      <c r="I46" s="22">
        <v>1742</v>
      </c>
      <c r="J46" s="20">
        <v>1020</v>
      </c>
      <c r="K46" s="20">
        <v>16</v>
      </c>
      <c r="L46" s="19">
        <f t="shared" si="9"/>
        <v>0.58553386911595862</v>
      </c>
      <c r="M46" s="19">
        <f t="shared" si="10"/>
        <v>9.1848450057405284E-3</v>
      </c>
      <c r="N46" s="40">
        <f t="shared" si="11"/>
        <v>0.59471871412169919</v>
      </c>
    </row>
    <row r="47" spans="1:14" x14ac:dyDescent="0.25">
      <c r="A47" s="41" t="s">
        <v>127</v>
      </c>
      <c r="B47" s="41" t="s">
        <v>128</v>
      </c>
      <c r="C47" s="20">
        <v>2243</v>
      </c>
      <c r="D47" s="20">
        <v>1708</v>
      </c>
      <c r="E47" s="20">
        <v>64</v>
      </c>
      <c r="F47" s="19">
        <f t="shared" si="6"/>
        <v>0.7614801604993312</v>
      </c>
      <c r="G47" s="19">
        <f t="shared" si="7"/>
        <v>2.8533214444939812E-2</v>
      </c>
      <c r="H47" s="40">
        <f t="shared" si="8"/>
        <v>0.79001337494427104</v>
      </c>
      <c r="I47" s="22">
        <v>4346</v>
      </c>
      <c r="J47" s="20">
        <v>2653</v>
      </c>
      <c r="K47" s="20">
        <v>36</v>
      </c>
      <c r="L47" s="19">
        <f t="shared" si="9"/>
        <v>0.61044638748274271</v>
      </c>
      <c r="M47" s="19">
        <f t="shared" si="10"/>
        <v>8.283479061205707E-3</v>
      </c>
      <c r="N47" s="40">
        <f t="shared" si="11"/>
        <v>0.61872986654394846</v>
      </c>
    </row>
    <row r="48" spans="1:14" x14ac:dyDescent="0.25">
      <c r="A48" s="41" t="s">
        <v>129</v>
      </c>
      <c r="B48" s="41" t="s">
        <v>130</v>
      </c>
      <c r="C48" s="20">
        <v>165</v>
      </c>
      <c r="D48" s="20">
        <v>163</v>
      </c>
      <c r="E48" s="20"/>
      <c r="F48" s="19">
        <f t="shared" si="6"/>
        <v>0.98787878787878791</v>
      </c>
      <c r="G48" s="19">
        <f t="shared" si="7"/>
        <v>0</v>
      </c>
      <c r="H48" s="40">
        <f t="shared" si="8"/>
        <v>0.98787878787878791</v>
      </c>
      <c r="I48" s="22">
        <v>26</v>
      </c>
      <c r="J48" s="20">
        <v>26</v>
      </c>
      <c r="K48" s="20"/>
      <c r="L48" s="19">
        <f t="shared" si="9"/>
        <v>1</v>
      </c>
      <c r="M48" s="19">
        <f t="shared" si="10"/>
        <v>0</v>
      </c>
      <c r="N48" s="40">
        <f t="shared" si="11"/>
        <v>1</v>
      </c>
    </row>
    <row r="49" spans="1:14" x14ac:dyDescent="0.25">
      <c r="A49" s="41" t="s">
        <v>131</v>
      </c>
      <c r="B49" s="41" t="s">
        <v>132</v>
      </c>
      <c r="C49" s="20">
        <v>153</v>
      </c>
      <c r="D49" s="20">
        <v>56</v>
      </c>
      <c r="E49" s="20">
        <v>1</v>
      </c>
      <c r="F49" s="19">
        <f t="shared" si="6"/>
        <v>0.36601307189542481</v>
      </c>
      <c r="G49" s="19">
        <f t="shared" si="7"/>
        <v>6.5359477124183009E-3</v>
      </c>
      <c r="H49" s="40">
        <f t="shared" si="8"/>
        <v>0.37254901960784315</v>
      </c>
      <c r="I49" s="22">
        <v>404</v>
      </c>
      <c r="J49" s="20">
        <v>82</v>
      </c>
      <c r="K49" s="20"/>
      <c r="L49" s="19">
        <f t="shared" si="9"/>
        <v>0.20297029702970298</v>
      </c>
      <c r="M49" s="19">
        <f t="shared" si="10"/>
        <v>0</v>
      </c>
      <c r="N49" s="40">
        <f t="shared" si="11"/>
        <v>0.20297029702970298</v>
      </c>
    </row>
    <row r="50" spans="1:14" x14ac:dyDescent="0.25">
      <c r="A50" s="41" t="s">
        <v>133</v>
      </c>
      <c r="B50" s="41" t="s">
        <v>134</v>
      </c>
      <c r="C50" s="20">
        <v>679</v>
      </c>
      <c r="D50" s="20">
        <v>577</v>
      </c>
      <c r="E50" s="20">
        <v>13</v>
      </c>
      <c r="F50" s="19">
        <f t="shared" si="6"/>
        <v>0.84977908689248893</v>
      </c>
      <c r="G50" s="19">
        <f t="shared" si="7"/>
        <v>1.9145802650957292E-2</v>
      </c>
      <c r="H50" s="40">
        <f t="shared" si="8"/>
        <v>0.86892488954344627</v>
      </c>
      <c r="I50" s="22">
        <v>1118</v>
      </c>
      <c r="J50" s="20">
        <v>787</v>
      </c>
      <c r="K50" s="20">
        <v>7</v>
      </c>
      <c r="L50" s="19">
        <f t="shared" si="9"/>
        <v>0.7039355992844365</v>
      </c>
      <c r="M50" s="19">
        <f t="shared" si="10"/>
        <v>6.2611806797853312E-3</v>
      </c>
      <c r="N50" s="40">
        <f t="shared" si="11"/>
        <v>0.71019677996422181</v>
      </c>
    </row>
    <row r="51" spans="1:14" x14ac:dyDescent="0.25">
      <c r="A51" s="41" t="s">
        <v>135</v>
      </c>
      <c r="B51" s="41" t="s">
        <v>136</v>
      </c>
      <c r="C51" s="20">
        <v>6</v>
      </c>
      <c r="D51" s="20">
        <v>5</v>
      </c>
      <c r="E51" s="20"/>
      <c r="F51" s="19">
        <f t="shared" si="6"/>
        <v>0.83333333333333337</v>
      </c>
      <c r="G51" s="19">
        <f t="shared" si="7"/>
        <v>0</v>
      </c>
      <c r="H51" s="40">
        <f t="shared" si="8"/>
        <v>0.83333333333333337</v>
      </c>
      <c r="I51" s="22">
        <v>17</v>
      </c>
      <c r="J51" s="20">
        <v>10</v>
      </c>
      <c r="K51" s="20"/>
      <c r="L51" s="19">
        <f t="shared" si="9"/>
        <v>0.58823529411764708</v>
      </c>
      <c r="M51" s="19">
        <f t="shared" si="10"/>
        <v>0</v>
      </c>
      <c r="N51" s="40">
        <f t="shared" si="11"/>
        <v>0.58823529411764708</v>
      </c>
    </row>
    <row r="52" spans="1:14" x14ac:dyDescent="0.25">
      <c r="A52" s="41" t="s">
        <v>137</v>
      </c>
      <c r="B52" s="41" t="s">
        <v>138</v>
      </c>
      <c r="C52" s="20">
        <v>152</v>
      </c>
      <c r="D52" s="20">
        <v>127</v>
      </c>
      <c r="E52" s="20">
        <v>7</v>
      </c>
      <c r="F52" s="19">
        <f t="shared" si="6"/>
        <v>0.83552631578947367</v>
      </c>
      <c r="G52" s="19">
        <f t="shared" si="7"/>
        <v>4.6052631578947366E-2</v>
      </c>
      <c r="H52" s="40">
        <f t="shared" si="8"/>
        <v>0.88157894736842102</v>
      </c>
      <c r="I52" s="22">
        <v>218</v>
      </c>
      <c r="J52" s="20">
        <v>161</v>
      </c>
      <c r="K52" s="20">
        <v>4</v>
      </c>
      <c r="L52" s="19">
        <f t="shared" si="9"/>
        <v>0.73853211009174313</v>
      </c>
      <c r="M52" s="19">
        <f t="shared" si="10"/>
        <v>1.834862385321101E-2</v>
      </c>
      <c r="N52" s="40">
        <f t="shared" si="11"/>
        <v>0.75688073394495414</v>
      </c>
    </row>
    <row r="53" spans="1:14" x14ac:dyDescent="0.25">
      <c r="A53" s="41" t="s">
        <v>139</v>
      </c>
      <c r="B53" s="41" t="s">
        <v>140</v>
      </c>
      <c r="C53" s="20">
        <v>19</v>
      </c>
      <c r="D53" s="20">
        <v>19</v>
      </c>
      <c r="E53" s="20"/>
      <c r="F53" s="19">
        <f t="shared" si="6"/>
        <v>1</v>
      </c>
      <c r="G53" s="19">
        <f t="shared" si="7"/>
        <v>0</v>
      </c>
      <c r="H53" s="40">
        <f t="shared" si="8"/>
        <v>1</v>
      </c>
      <c r="I53" s="22">
        <v>6</v>
      </c>
      <c r="J53" s="20">
        <v>6</v>
      </c>
      <c r="K53" s="20"/>
      <c r="L53" s="19">
        <f t="shared" si="9"/>
        <v>1</v>
      </c>
      <c r="M53" s="19">
        <f t="shared" si="10"/>
        <v>0</v>
      </c>
      <c r="N53" s="40">
        <f t="shared" si="11"/>
        <v>1</v>
      </c>
    </row>
    <row r="54" spans="1:14" x14ac:dyDescent="0.25">
      <c r="A54" s="41" t="s">
        <v>141</v>
      </c>
      <c r="B54" s="41" t="s">
        <v>142</v>
      </c>
      <c r="C54" s="20">
        <v>59</v>
      </c>
      <c r="D54" s="20">
        <v>48</v>
      </c>
      <c r="E54" s="20">
        <v>1</v>
      </c>
      <c r="F54" s="19">
        <f t="shared" si="6"/>
        <v>0.81355932203389836</v>
      </c>
      <c r="G54" s="19">
        <f t="shared" si="7"/>
        <v>1.6949152542372881E-2</v>
      </c>
      <c r="H54" s="40">
        <f t="shared" si="8"/>
        <v>0.83050847457627119</v>
      </c>
      <c r="I54" s="22">
        <v>88</v>
      </c>
      <c r="J54" s="20">
        <v>54</v>
      </c>
      <c r="K54" s="20">
        <v>1</v>
      </c>
      <c r="L54" s="19">
        <f t="shared" si="9"/>
        <v>0.61363636363636365</v>
      </c>
      <c r="M54" s="19">
        <f t="shared" si="10"/>
        <v>1.1363636363636364E-2</v>
      </c>
      <c r="N54" s="40">
        <f t="shared" si="11"/>
        <v>0.625</v>
      </c>
    </row>
    <row r="55" spans="1:14" x14ac:dyDescent="0.25">
      <c r="A55" s="41" t="s">
        <v>143</v>
      </c>
      <c r="B55" s="41" t="s">
        <v>144</v>
      </c>
      <c r="C55" s="20">
        <v>662</v>
      </c>
      <c r="D55" s="20">
        <v>480</v>
      </c>
      <c r="E55" s="20">
        <v>26</v>
      </c>
      <c r="F55" s="19">
        <f t="shared" si="6"/>
        <v>0.7250755287009063</v>
      </c>
      <c r="G55" s="19">
        <f t="shared" si="7"/>
        <v>3.9274924471299093E-2</v>
      </c>
      <c r="H55" s="40">
        <f t="shared" si="8"/>
        <v>0.7643504531722054</v>
      </c>
      <c r="I55" s="22">
        <v>1783</v>
      </c>
      <c r="J55" s="20">
        <v>924</v>
      </c>
      <c r="K55" s="20">
        <v>22</v>
      </c>
      <c r="L55" s="19">
        <f t="shared" si="9"/>
        <v>0.51822770611329216</v>
      </c>
      <c r="M55" s="19">
        <f t="shared" si="10"/>
        <v>1.2338754907459339E-2</v>
      </c>
      <c r="N55" s="40">
        <f t="shared" si="11"/>
        <v>0.53056646102075156</v>
      </c>
    </row>
    <row r="56" spans="1:14" x14ac:dyDescent="0.25">
      <c r="A56" s="41" t="s">
        <v>145</v>
      </c>
      <c r="B56" s="41" t="s">
        <v>146</v>
      </c>
      <c r="C56" s="20">
        <v>2415</v>
      </c>
      <c r="D56" s="20">
        <v>1936</v>
      </c>
      <c r="E56" s="20">
        <v>57</v>
      </c>
      <c r="F56" s="19">
        <f t="shared" si="6"/>
        <v>0.80165631469979293</v>
      </c>
      <c r="G56" s="19">
        <f t="shared" si="7"/>
        <v>2.3602484472049691E-2</v>
      </c>
      <c r="H56" s="40">
        <f t="shared" si="8"/>
        <v>0.82525879917184264</v>
      </c>
      <c r="I56" s="22">
        <v>3113</v>
      </c>
      <c r="J56" s="20">
        <v>1759</v>
      </c>
      <c r="K56" s="20">
        <v>28</v>
      </c>
      <c r="L56" s="19">
        <f t="shared" si="9"/>
        <v>0.56504979119820109</v>
      </c>
      <c r="M56" s="19">
        <f t="shared" si="10"/>
        <v>8.9945390298747183E-3</v>
      </c>
      <c r="N56" s="40">
        <f t="shared" si="11"/>
        <v>0.57404433022807577</v>
      </c>
    </row>
    <row r="57" spans="1:14" x14ac:dyDescent="0.25">
      <c r="A57" s="41" t="s">
        <v>148</v>
      </c>
      <c r="B57" s="41" t="s">
        <v>149</v>
      </c>
      <c r="C57" s="20">
        <v>341</v>
      </c>
      <c r="D57" s="20">
        <v>214</v>
      </c>
      <c r="E57" s="20">
        <v>21</v>
      </c>
      <c r="F57" s="19">
        <f t="shared" si="6"/>
        <v>0.62756598240469208</v>
      </c>
      <c r="G57" s="19">
        <f t="shared" si="7"/>
        <v>6.1583577712609971E-2</v>
      </c>
      <c r="H57" s="40">
        <f t="shared" si="8"/>
        <v>0.68914956011730211</v>
      </c>
      <c r="I57" s="22">
        <v>692</v>
      </c>
      <c r="J57" s="20">
        <v>308</v>
      </c>
      <c r="K57" s="20">
        <v>13</v>
      </c>
      <c r="L57" s="19">
        <f t="shared" si="9"/>
        <v>0.44508670520231214</v>
      </c>
      <c r="M57" s="19">
        <f t="shared" si="10"/>
        <v>1.8786127167630059E-2</v>
      </c>
      <c r="N57" s="40">
        <f t="shared" si="11"/>
        <v>0.4638728323699422</v>
      </c>
    </row>
    <row r="58" spans="1:14" x14ac:dyDescent="0.25">
      <c r="A58" s="41" t="s">
        <v>150</v>
      </c>
      <c r="B58" s="41" t="s">
        <v>151</v>
      </c>
      <c r="C58" s="20">
        <v>2552</v>
      </c>
      <c r="D58" s="20">
        <v>1907</v>
      </c>
      <c r="E58" s="20">
        <v>90</v>
      </c>
      <c r="F58" s="19">
        <f t="shared" si="6"/>
        <v>0.74725705329153602</v>
      </c>
      <c r="G58" s="19">
        <f t="shared" si="7"/>
        <v>3.526645768025078E-2</v>
      </c>
      <c r="H58" s="40">
        <f t="shared" si="8"/>
        <v>0.78252351097178685</v>
      </c>
      <c r="I58" s="22">
        <v>4130</v>
      </c>
      <c r="J58" s="20">
        <v>2365</v>
      </c>
      <c r="K58" s="20">
        <v>51</v>
      </c>
      <c r="L58" s="19">
        <f t="shared" si="9"/>
        <v>0.57263922518159804</v>
      </c>
      <c r="M58" s="19">
        <f t="shared" si="10"/>
        <v>1.2348668280871672E-2</v>
      </c>
      <c r="N58" s="40">
        <f t="shared" si="11"/>
        <v>0.58498789346246971</v>
      </c>
    </row>
    <row r="59" spans="1:14" x14ac:dyDescent="0.25">
      <c r="A59" s="41" t="s">
        <v>152</v>
      </c>
      <c r="B59" s="41" t="s">
        <v>153</v>
      </c>
      <c r="C59" s="20">
        <v>783</v>
      </c>
      <c r="D59" s="20">
        <v>598</v>
      </c>
      <c r="E59" s="20">
        <v>22</v>
      </c>
      <c r="F59" s="19">
        <f t="shared" si="6"/>
        <v>0.76372924648786722</v>
      </c>
      <c r="G59" s="19">
        <f t="shared" si="7"/>
        <v>2.8097062579821201E-2</v>
      </c>
      <c r="H59" s="40">
        <f t="shared" si="8"/>
        <v>0.79182630906768836</v>
      </c>
      <c r="I59" s="22">
        <v>1442</v>
      </c>
      <c r="J59" s="20">
        <v>834</v>
      </c>
      <c r="K59" s="20">
        <v>15</v>
      </c>
      <c r="L59" s="19">
        <f t="shared" si="9"/>
        <v>0.57836338418862687</v>
      </c>
      <c r="M59" s="19">
        <f t="shared" si="10"/>
        <v>1.0402219140083218E-2</v>
      </c>
      <c r="N59" s="40">
        <f t="shared" si="11"/>
        <v>0.58876560332871009</v>
      </c>
    </row>
    <row r="60" spans="1:14" x14ac:dyDescent="0.25">
      <c r="A60" s="41" t="s">
        <v>154</v>
      </c>
      <c r="B60" s="41" t="s">
        <v>155</v>
      </c>
      <c r="C60" s="20">
        <v>932</v>
      </c>
      <c r="D60" s="20">
        <v>666</v>
      </c>
      <c r="E60" s="20">
        <v>27</v>
      </c>
      <c r="F60" s="19">
        <f t="shared" si="6"/>
        <v>0.71459227467811159</v>
      </c>
      <c r="G60" s="19">
        <f t="shared" si="7"/>
        <v>2.8969957081545063E-2</v>
      </c>
      <c r="H60" s="40">
        <f t="shared" si="8"/>
        <v>0.74356223175965663</v>
      </c>
      <c r="I60" s="22">
        <v>1599</v>
      </c>
      <c r="J60" s="20">
        <v>912</v>
      </c>
      <c r="K60" s="20">
        <v>15</v>
      </c>
      <c r="L60" s="19">
        <f t="shared" si="9"/>
        <v>0.57035647279549717</v>
      </c>
      <c r="M60" s="19">
        <f t="shared" si="10"/>
        <v>9.3808630393996256E-3</v>
      </c>
      <c r="N60" s="40">
        <f t="shared" si="11"/>
        <v>0.57973733583489684</v>
      </c>
    </row>
    <row r="61" spans="1:14" x14ac:dyDescent="0.25">
      <c r="A61" s="41" t="s">
        <v>156</v>
      </c>
      <c r="B61" s="41" t="s">
        <v>157</v>
      </c>
      <c r="C61" s="20">
        <v>36</v>
      </c>
      <c r="D61" s="20">
        <v>30</v>
      </c>
      <c r="E61" s="20">
        <v>2</v>
      </c>
      <c r="F61" s="19">
        <f t="shared" si="6"/>
        <v>0.83333333333333337</v>
      </c>
      <c r="G61" s="19">
        <f t="shared" si="7"/>
        <v>5.5555555555555552E-2</v>
      </c>
      <c r="H61" s="40">
        <f t="shared" si="8"/>
        <v>0.88888888888888884</v>
      </c>
      <c r="I61" s="22">
        <v>47</v>
      </c>
      <c r="J61" s="20">
        <v>34</v>
      </c>
      <c r="K61" s="20"/>
      <c r="L61" s="19">
        <f t="shared" si="9"/>
        <v>0.72340425531914898</v>
      </c>
      <c r="M61" s="19">
        <f t="shared" si="10"/>
        <v>0</v>
      </c>
      <c r="N61" s="40">
        <f t="shared" si="11"/>
        <v>0.72340425531914898</v>
      </c>
    </row>
    <row r="62" spans="1:14" x14ac:dyDescent="0.25">
      <c r="A62" s="41" t="s">
        <v>158</v>
      </c>
      <c r="B62" s="41" t="s">
        <v>159</v>
      </c>
      <c r="C62" s="20">
        <v>22</v>
      </c>
      <c r="D62" s="20">
        <v>9</v>
      </c>
      <c r="E62" s="20">
        <v>9</v>
      </c>
      <c r="F62" s="19">
        <f t="shared" si="6"/>
        <v>0.40909090909090912</v>
      </c>
      <c r="G62" s="19">
        <f t="shared" si="7"/>
        <v>0.40909090909090912</v>
      </c>
      <c r="H62" s="40">
        <f t="shared" si="8"/>
        <v>0.81818181818181823</v>
      </c>
      <c r="I62" s="22">
        <v>44</v>
      </c>
      <c r="J62" s="20">
        <v>17</v>
      </c>
      <c r="K62" s="20">
        <v>15</v>
      </c>
      <c r="L62" s="19">
        <f t="shared" si="9"/>
        <v>0.38636363636363635</v>
      </c>
      <c r="M62" s="19">
        <f t="shared" si="10"/>
        <v>0.34090909090909088</v>
      </c>
      <c r="N62" s="40">
        <f t="shared" si="11"/>
        <v>0.72727272727272729</v>
      </c>
    </row>
    <row r="63" spans="1:14" x14ac:dyDescent="0.25">
      <c r="A63" s="41" t="s">
        <v>161</v>
      </c>
      <c r="B63" s="41" t="s">
        <v>162</v>
      </c>
      <c r="C63" s="20">
        <v>33</v>
      </c>
      <c r="D63" s="20">
        <v>27</v>
      </c>
      <c r="E63" s="20"/>
      <c r="F63" s="19">
        <f t="shared" si="6"/>
        <v>0.81818181818181823</v>
      </c>
      <c r="G63" s="19">
        <f t="shared" si="7"/>
        <v>0</v>
      </c>
      <c r="H63" s="40">
        <f t="shared" si="8"/>
        <v>0.81818181818181823</v>
      </c>
      <c r="I63" s="22">
        <v>64</v>
      </c>
      <c r="J63" s="20">
        <v>35</v>
      </c>
      <c r="K63" s="20"/>
      <c r="L63" s="19">
        <f t="shared" si="9"/>
        <v>0.546875</v>
      </c>
      <c r="M63" s="19">
        <f t="shared" si="10"/>
        <v>0</v>
      </c>
      <c r="N63" s="40">
        <f t="shared" si="11"/>
        <v>0.546875</v>
      </c>
    </row>
    <row r="64" spans="1:14" x14ac:dyDescent="0.25">
      <c r="A64" s="41" t="s">
        <v>163</v>
      </c>
      <c r="B64" s="41" t="s">
        <v>164</v>
      </c>
      <c r="C64" s="20">
        <v>109</v>
      </c>
      <c r="D64" s="20">
        <v>86</v>
      </c>
      <c r="E64" s="20">
        <v>5</v>
      </c>
      <c r="F64" s="19">
        <f t="shared" si="6"/>
        <v>0.78899082568807344</v>
      </c>
      <c r="G64" s="19">
        <f t="shared" si="7"/>
        <v>4.5871559633027525E-2</v>
      </c>
      <c r="H64" s="40">
        <f t="shared" si="8"/>
        <v>0.83486238532110091</v>
      </c>
      <c r="I64" s="22">
        <v>73</v>
      </c>
      <c r="J64" s="20">
        <v>62</v>
      </c>
      <c r="K64" s="20"/>
      <c r="L64" s="19">
        <f t="shared" si="9"/>
        <v>0.84931506849315064</v>
      </c>
      <c r="M64" s="19">
        <f t="shared" si="10"/>
        <v>0</v>
      </c>
      <c r="N64" s="40">
        <f t="shared" si="11"/>
        <v>0.84931506849315064</v>
      </c>
    </row>
    <row r="65" spans="1:14" x14ac:dyDescent="0.25">
      <c r="A65" s="41" t="s">
        <v>165</v>
      </c>
      <c r="B65" s="41" t="s">
        <v>166</v>
      </c>
      <c r="C65" s="20">
        <v>12</v>
      </c>
      <c r="D65" s="20">
        <v>5</v>
      </c>
      <c r="E65" s="20"/>
      <c r="F65" s="19">
        <f t="shared" si="6"/>
        <v>0.41666666666666669</v>
      </c>
      <c r="G65" s="19">
        <f t="shared" si="7"/>
        <v>0</v>
      </c>
      <c r="H65" s="40">
        <f t="shared" si="8"/>
        <v>0.41666666666666669</v>
      </c>
      <c r="I65" s="22">
        <v>19</v>
      </c>
      <c r="J65" s="20">
        <v>12</v>
      </c>
      <c r="K65" s="20"/>
      <c r="L65" s="19">
        <f t="shared" si="9"/>
        <v>0.63157894736842102</v>
      </c>
      <c r="M65" s="19">
        <f t="shared" si="10"/>
        <v>0</v>
      </c>
      <c r="N65" s="40">
        <f t="shared" si="11"/>
        <v>0.63157894736842102</v>
      </c>
    </row>
    <row r="66" spans="1:14" x14ac:dyDescent="0.25">
      <c r="A66" s="41" t="s">
        <v>167</v>
      </c>
      <c r="B66" s="41" t="s">
        <v>168</v>
      </c>
      <c r="C66" s="20">
        <v>31</v>
      </c>
      <c r="D66" s="20">
        <v>24</v>
      </c>
      <c r="E66" s="20"/>
      <c r="F66" s="19">
        <f t="shared" si="6"/>
        <v>0.77419354838709675</v>
      </c>
      <c r="G66" s="19">
        <f t="shared" si="7"/>
        <v>0</v>
      </c>
      <c r="H66" s="40">
        <f t="shared" si="8"/>
        <v>0.77419354838709675</v>
      </c>
      <c r="I66" s="22">
        <v>24</v>
      </c>
      <c r="J66" s="20">
        <v>18</v>
      </c>
      <c r="K66" s="20">
        <v>1</v>
      </c>
      <c r="L66" s="19">
        <f t="shared" si="9"/>
        <v>0.75</v>
      </c>
      <c r="M66" s="19">
        <f t="shared" si="10"/>
        <v>4.1666666666666664E-2</v>
      </c>
      <c r="N66" s="40">
        <f t="shared" si="11"/>
        <v>0.79166666666666663</v>
      </c>
    </row>
    <row r="67" spans="1:14" x14ac:dyDescent="0.25">
      <c r="A67" s="41" t="s">
        <v>169</v>
      </c>
      <c r="B67" s="41" t="s">
        <v>170</v>
      </c>
      <c r="C67" s="20">
        <v>20</v>
      </c>
      <c r="D67" s="20">
        <v>13</v>
      </c>
      <c r="E67" s="20"/>
      <c r="F67" s="19">
        <f t="shared" ref="F67:F98" si="12">IFERROR(D67/C67,"")</f>
        <v>0.65</v>
      </c>
      <c r="G67" s="19">
        <f t="shared" ref="G67:G98" si="13">IFERROR(E67/C67,"")</f>
        <v>0</v>
      </c>
      <c r="H67" s="40">
        <f t="shared" ref="H67:H98" si="14">IFERROR((D67+E67)/C67,"")</f>
        <v>0.65</v>
      </c>
      <c r="I67" s="22">
        <v>12</v>
      </c>
      <c r="J67" s="20">
        <v>9</v>
      </c>
      <c r="K67" s="20"/>
      <c r="L67" s="19">
        <f t="shared" ref="L67:L98" si="15">IFERROR(J67/I67,"")</f>
        <v>0.75</v>
      </c>
      <c r="M67" s="19">
        <f t="shared" ref="M67:M98" si="16">IFERROR(K67/I67,"")</f>
        <v>0</v>
      </c>
      <c r="N67" s="40">
        <f t="shared" ref="N67:N98" si="17">IFERROR((J67+K67)/I67,"")</f>
        <v>0.75</v>
      </c>
    </row>
    <row r="68" spans="1:14" x14ac:dyDescent="0.25">
      <c r="A68" s="41" t="s">
        <v>171</v>
      </c>
      <c r="B68" s="41" t="s">
        <v>172</v>
      </c>
      <c r="C68" s="20">
        <v>11</v>
      </c>
      <c r="D68" s="20">
        <v>5</v>
      </c>
      <c r="E68" s="20">
        <v>4</v>
      </c>
      <c r="F68" s="19">
        <f t="shared" si="12"/>
        <v>0.45454545454545453</v>
      </c>
      <c r="G68" s="19">
        <f t="shared" si="13"/>
        <v>0.36363636363636365</v>
      </c>
      <c r="H68" s="40">
        <f t="shared" si="14"/>
        <v>0.81818181818181823</v>
      </c>
      <c r="I68" s="22">
        <v>39</v>
      </c>
      <c r="J68" s="20">
        <v>25</v>
      </c>
      <c r="K68" s="20">
        <v>7</v>
      </c>
      <c r="L68" s="19">
        <f t="shared" si="15"/>
        <v>0.64102564102564108</v>
      </c>
      <c r="M68" s="19">
        <f t="shared" si="16"/>
        <v>0.17948717948717949</v>
      </c>
      <c r="N68" s="40">
        <f t="shared" si="17"/>
        <v>0.82051282051282048</v>
      </c>
    </row>
    <row r="69" spans="1:14" x14ac:dyDescent="0.25">
      <c r="A69" s="41" t="s">
        <v>173</v>
      </c>
      <c r="B69" s="41" t="s">
        <v>174</v>
      </c>
      <c r="C69" s="20">
        <v>170</v>
      </c>
      <c r="D69" s="20">
        <v>75</v>
      </c>
      <c r="E69" s="20">
        <v>1</v>
      </c>
      <c r="F69" s="19">
        <f t="shared" si="12"/>
        <v>0.44117647058823528</v>
      </c>
      <c r="G69" s="19">
        <f t="shared" si="13"/>
        <v>5.8823529411764705E-3</v>
      </c>
      <c r="H69" s="40">
        <f t="shared" si="14"/>
        <v>0.44705882352941179</v>
      </c>
      <c r="I69" s="22">
        <v>459</v>
      </c>
      <c r="J69" s="20">
        <v>124</v>
      </c>
      <c r="K69" s="20">
        <v>4</v>
      </c>
      <c r="L69" s="19">
        <f t="shared" si="15"/>
        <v>0.27015250544662311</v>
      </c>
      <c r="M69" s="19">
        <f t="shared" si="16"/>
        <v>8.7145969498910684E-3</v>
      </c>
      <c r="N69" s="40">
        <f t="shared" si="17"/>
        <v>0.27886710239651419</v>
      </c>
    </row>
    <row r="70" spans="1:14" x14ac:dyDescent="0.25">
      <c r="A70" s="41" t="s">
        <v>175</v>
      </c>
      <c r="B70" s="41" t="s">
        <v>176</v>
      </c>
      <c r="C70" s="20">
        <v>433</v>
      </c>
      <c r="D70" s="20">
        <v>339</v>
      </c>
      <c r="E70" s="20">
        <v>13</v>
      </c>
      <c r="F70" s="19">
        <f t="shared" si="12"/>
        <v>0.78290993071593529</v>
      </c>
      <c r="G70" s="19">
        <f t="shared" si="13"/>
        <v>3.0023094688221709E-2</v>
      </c>
      <c r="H70" s="40">
        <f t="shared" si="14"/>
        <v>0.81293302540415702</v>
      </c>
      <c r="I70" s="22">
        <v>1005</v>
      </c>
      <c r="J70" s="20">
        <v>639</v>
      </c>
      <c r="K70" s="20">
        <v>14</v>
      </c>
      <c r="L70" s="19">
        <f t="shared" si="15"/>
        <v>0.63582089552238807</v>
      </c>
      <c r="M70" s="19">
        <f t="shared" si="16"/>
        <v>1.3930348258706468E-2</v>
      </c>
      <c r="N70" s="40">
        <f t="shared" si="17"/>
        <v>0.6497512437810945</v>
      </c>
    </row>
    <row r="71" spans="1:14" x14ac:dyDescent="0.25">
      <c r="A71" s="41" t="s">
        <v>177</v>
      </c>
      <c r="B71" s="41" t="s">
        <v>178</v>
      </c>
      <c r="C71" s="20">
        <v>1008</v>
      </c>
      <c r="D71" s="20">
        <v>884</v>
      </c>
      <c r="E71" s="20">
        <v>12</v>
      </c>
      <c r="F71" s="19">
        <f t="shared" si="12"/>
        <v>0.87698412698412698</v>
      </c>
      <c r="G71" s="19">
        <f t="shared" si="13"/>
        <v>1.1904761904761904E-2</v>
      </c>
      <c r="H71" s="40">
        <f t="shared" si="14"/>
        <v>0.88888888888888884</v>
      </c>
      <c r="I71" s="22">
        <v>1036</v>
      </c>
      <c r="J71" s="20">
        <v>649</v>
      </c>
      <c r="K71" s="20">
        <v>10</v>
      </c>
      <c r="L71" s="19">
        <f t="shared" si="15"/>
        <v>0.62644787644787647</v>
      </c>
      <c r="M71" s="19">
        <f t="shared" si="16"/>
        <v>9.6525096525096523E-3</v>
      </c>
      <c r="N71" s="40">
        <f t="shared" si="17"/>
        <v>0.63610038610038611</v>
      </c>
    </row>
    <row r="72" spans="1:14" x14ac:dyDescent="0.25">
      <c r="A72" s="41" t="s">
        <v>180</v>
      </c>
      <c r="B72" s="41" t="s">
        <v>181</v>
      </c>
      <c r="C72" s="20">
        <v>1098</v>
      </c>
      <c r="D72" s="20">
        <v>837</v>
      </c>
      <c r="E72" s="20">
        <v>27</v>
      </c>
      <c r="F72" s="19">
        <f t="shared" si="12"/>
        <v>0.76229508196721307</v>
      </c>
      <c r="G72" s="19">
        <f t="shared" si="13"/>
        <v>2.4590163934426229E-2</v>
      </c>
      <c r="H72" s="40">
        <f t="shared" si="14"/>
        <v>0.78688524590163933</v>
      </c>
      <c r="I72" s="22">
        <v>1568</v>
      </c>
      <c r="J72" s="20">
        <v>850</v>
      </c>
      <c r="K72" s="20">
        <v>11</v>
      </c>
      <c r="L72" s="19">
        <f t="shared" si="15"/>
        <v>0.54209183673469385</v>
      </c>
      <c r="M72" s="19">
        <f t="shared" si="16"/>
        <v>7.0153061224489796E-3</v>
      </c>
      <c r="N72" s="40">
        <f t="shared" si="17"/>
        <v>0.5491071428571429</v>
      </c>
    </row>
    <row r="73" spans="1:14" x14ac:dyDescent="0.25">
      <c r="A73" s="41" t="s">
        <v>182</v>
      </c>
      <c r="B73" s="41" t="s">
        <v>183</v>
      </c>
      <c r="C73" s="20">
        <v>1783</v>
      </c>
      <c r="D73" s="20">
        <v>1360</v>
      </c>
      <c r="E73" s="20">
        <v>54</v>
      </c>
      <c r="F73" s="19">
        <f t="shared" si="12"/>
        <v>0.7627593942793045</v>
      </c>
      <c r="G73" s="19">
        <f t="shared" si="13"/>
        <v>3.0286034772854738E-2</v>
      </c>
      <c r="H73" s="40">
        <f t="shared" si="14"/>
        <v>0.79304542905215925</v>
      </c>
      <c r="I73" s="22">
        <v>2630</v>
      </c>
      <c r="J73" s="20">
        <v>1606</v>
      </c>
      <c r="K73" s="20">
        <v>29</v>
      </c>
      <c r="L73" s="19">
        <f t="shared" si="15"/>
        <v>0.61064638783269964</v>
      </c>
      <c r="M73" s="19">
        <f t="shared" si="16"/>
        <v>1.1026615969581748E-2</v>
      </c>
      <c r="N73" s="40">
        <f t="shared" si="17"/>
        <v>0.62167300380228141</v>
      </c>
    </row>
    <row r="74" spans="1:14" x14ac:dyDescent="0.25">
      <c r="A74" s="41" t="s">
        <v>184</v>
      </c>
      <c r="B74" s="41" t="s">
        <v>185</v>
      </c>
      <c r="C74" s="20">
        <v>114</v>
      </c>
      <c r="D74" s="20">
        <v>65</v>
      </c>
      <c r="E74" s="20">
        <v>1</v>
      </c>
      <c r="F74" s="19">
        <f t="shared" si="12"/>
        <v>0.57017543859649122</v>
      </c>
      <c r="G74" s="19">
        <f t="shared" si="13"/>
        <v>8.771929824561403E-3</v>
      </c>
      <c r="H74" s="40">
        <f t="shared" si="14"/>
        <v>0.57894736842105265</v>
      </c>
      <c r="I74" s="22">
        <v>143</v>
      </c>
      <c r="J74" s="20">
        <v>64</v>
      </c>
      <c r="K74" s="20">
        <v>4</v>
      </c>
      <c r="L74" s="19">
        <f t="shared" si="15"/>
        <v>0.44755244755244755</v>
      </c>
      <c r="M74" s="19">
        <f t="shared" si="16"/>
        <v>2.7972027972027972E-2</v>
      </c>
      <c r="N74" s="40">
        <f t="shared" si="17"/>
        <v>0.47552447552447552</v>
      </c>
    </row>
    <row r="75" spans="1:14" x14ac:dyDescent="0.25">
      <c r="A75" s="41" t="s">
        <v>186</v>
      </c>
      <c r="B75" s="41" t="s">
        <v>187</v>
      </c>
      <c r="C75" s="20">
        <v>147</v>
      </c>
      <c r="D75" s="20">
        <v>144</v>
      </c>
      <c r="E75" s="20"/>
      <c r="F75" s="19">
        <f t="shared" si="12"/>
        <v>0.97959183673469385</v>
      </c>
      <c r="G75" s="19">
        <f t="shared" si="13"/>
        <v>0</v>
      </c>
      <c r="H75" s="40">
        <f t="shared" si="14"/>
        <v>0.97959183673469385</v>
      </c>
      <c r="I75" s="22">
        <v>1</v>
      </c>
      <c r="J75" s="20">
        <v>1</v>
      </c>
      <c r="K75" s="20"/>
      <c r="L75" s="19">
        <f t="shared" si="15"/>
        <v>1</v>
      </c>
      <c r="M75" s="19">
        <f t="shared" si="16"/>
        <v>0</v>
      </c>
      <c r="N75" s="40">
        <f t="shared" si="17"/>
        <v>1</v>
      </c>
    </row>
    <row r="76" spans="1:14" x14ac:dyDescent="0.25">
      <c r="A76" s="41" t="s">
        <v>188</v>
      </c>
      <c r="B76" s="41" t="s">
        <v>189</v>
      </c>
      <c r="C76" s="20">
        <v>107</v>
      </c>
      <c r="D76" s="20">
        <v>82</v>
      </c>
      <c r="E76" s="20"/>
      <c r="F76" s="19">
        <f t="shared" si="12"/>
        <v>0.76635514018691586</v>
      </c>
      <c r="G76" s="19">
        <f t="shared" si="13"/>
        <v>0</v>
      </c>
      <c r="H76" s="40">
        <f t="shared" si="14"/>
        <v>0.76635514018691586</v>
      </c>
      <c r="I76" s="22">
        <v>90</v>
      </c>
      <c r="J76" s="20">
        <v>47</v>
      </c>
      <c r="K76" s="20"/>
      <c r="L76" s="19">
        <f t="shared" si="15"/>
        <v>0.52222222222222225</v>
      </c>
      <c r="M76" s="19">
        <f t="shared" si="16"/>
        <v>0</v>
      </c>
      <c r="N76" s="40">
        <f t="shared" si="17"/>
        <v>0.52222222222222225</v>
      </c>
    </row>
    <row r="77" spans="1:14" x14ac:dyDescent="0.25">
      <c r="A77" s="41" t="s">
        <v>190</v>
      </c>
      <c r="B77" s="41" t="s">
        <v>191</v>
      </c>
      <c r="C77" s="20">
        <v>342</v>
      </c>
      <c r="D77" s="20">
        <v>277</v>
      </c>
      <c r="E77" s="20">
        <v>9</v>
      </c>
      <c r="F77" s="19">
        <f t="shared" si="12"/>
        <v>0.8099415204678363</v>
      </c>
      <c r="G77" s="19">
        <f t="shared" si="13"/>
        <v>2.6315789473684209E-2</v>
      </c>
      <c r="H77" s="40">
        <f t="shared" si="14"/>
        <v>0.83625730994152048</v>
      </c>
      <c r="I77" s="22">
        <v>571</v>
      </c>
      <c r="J77" s="20">
        <v>379</v>
      </c>
      <c r="K77" s="20">
        <v>11</v>
      </c>
      <c r="L77" s="19">
        <f t="shared" si="15"/>
        <v>0.66374781085814361</v>
      </c>
      <c r="M77" s="19">
        <f t="shared" si="16"/>
        <v>1.9264448336252189E-2</v>
      </c>
      <c r="N77" s="40">
        <f t="shared" si="17"/>
        <v>0.68301225919439579</v>
      </c>
    </row>
    <row r="78" spans="1:14" x14ac:dyDescent="0.25">
      <c r="A78" s="41" t="s">
        <v>194</v>
      </c>
      <c r="B78" s="41" t="s">
        <v>195</v>
      </c>
      <c r="C78" s="20">
        <v>447</v>
      </c>
      <c r="D78" s="20">
        <v>363</v>
      </c>
      <c r="E78" s="20">
        <v>27</v>
      </c>
      <c r="F78" s="19">
        <f t="shared" si="12"/>
        <v>0.81208053691275173</v>
      </c>
      <c r="G78" s="19">
        <f t="shared" si="13"/>
        <v>6.0402684563758392E-2</v>
      </c>
      <c r="H78" s="40">
        <f t="shared" si="14"/>
        <v>0.87248322147651003</v>
      </c>
      <c r="I78" s="22">
        <v>790</v>
      </c>
      <c r="J78" s="20">
        <v>491</v>
      </c>
      <c r="K78" s="20">
        <v>21</v>
      </c>
      <c r="L78" s="19">
        <f t="shared" si="15"/>
        <v>0.62151898734177213</v>
      </c>
      <c r="M78" s="19">
        <f t="shared" si="16"/>
        <v>2.6582278481012658E-2</v>
      </c>
      <c r="N78" s="40">
        <f t="shared" si="17"/>
        <v>0.64810126582278482</v>
      </c>
    </row>
    <row r="79" spans="1:14" x14ac:dyDescent="0.25">
      <c r="A79" s="41" t="s">
        <v>196</v>
      </c>
      <c r="B79" s="41" t="s">
        <v>197</v>
      </c>
      <c r="C79" s="20">
        <v>25</v>
      </c>
      <c r="D79" s="20">
        <v>12</v>
      </c>
      <c r="E79" s="20">
        <v>10</v>
      </c>
      <c r="F79" s="19">
        <f t="shared" si="12"/>
        <v>0.48</v>
      </c>
      <c r="G79" s="19">
        <f t="shared" si="13"/>
        <v>0.4</v>
      </c>
      <c r="H79" s="40">
        <f t="shared" si="14"/>
        <v>0.88</v>
      </c>
      <c r="I79" s="22">
        <v>24</v>
      </c>
      <c r="J79" s="20">
        <v>13</v>
      </c>
      <c r="K79" s="20">
        <v>4</v>
      </c>
      <c r="L79" s="19">
        <f t="shared" si="15"/>
        <v>0.54166666666666663</v>
      </c>
      <c r="M79" s="19">
        <f t="shared" si="16"/>
        <v>0.16666666666666666</v>
      </c>
      <c r="N79" s="40">
        <f t="shared" si="17"/>
        <v>0.70833333333333337</v>
      </c>
    </row>
    <row r="80" spans="1:14" x14ac:dyDescent="0.25">
      <c r="A80" s="41" t="s">
        <v>198</v>
      </c>
      <c r="B80" s="41" t="s">
        <v>199</v>
      </c>
      <c r="C80" s="20">
        <v>8</v>
      </c>
      <c r="D80" s="20">
        <v>5</v>
      </c>
      <c r="E80" s="20">
        <v>1</v>
      </c>
      <c r="F80" s="19">
        <f t="shared" si="12"/>
        <v>0.625</v>
      </c>
      <c r="G80" s="19">
        <f t="shared" si="13"/>
        <v>0.125</v>
      </c>
      <c r="H80" s="40">
        <f t="shared" si="14"/>
        <v>0.75</v>
      </c>
      <c r="I80" s="22">
        <v>38</v>
      </c>
      <c r="J80" s="20">
        <v>9</v>
      </c>
      <c r="K80" s="20">
        <v>1</v>
      </c>
      <c r="L80" s="19">
        <f t="shared" si="15"/>
        <v>0.23684210526315788</v>
      </c>
      <c r="M80" s="19">
        <f t="shared" si="16"/>
        <v>2.6315789473684209E-2</v>
      </c>
      <c r="N80" s="40">
        <f t="shared" si="17"/>
        <v>0.26315789473684209</v>
      </c>
    </row>
    <row r="81" spans="1:14" x14ac:dyDescent="0.25">
      <c r="A81" s="41" t="s">
        <v>200</v>
      </c>
      <c r="B81" s="41" t="s">
        <v>201</v>
      </c>
      <c r="C81" s="20">
        <v>34</v>
      </c>
      <c r="D81" s="20">
        <v>28</v>
      </c>
      <c r="E81" s="20">
        <v>2</v>
      </c>
      <c r="F81" s="19">
        <f t="shared" si="12"/>
        <v>0.82352941176470584</v>
      </c>
      <c r="G81" s="19">
        <f t="shared" si="13"/>
        <v>5.8823529411764705E-2</v>
      </c>
      <c r="H81" s="40">
        <f t="shared" si="14"/>
        <v>0.88235294117647056</v>
      </c>
      <c r="I81" s="22">
        <v>32</v>
      </c>
      <c r="J81" s="20">
        <v>28</v>
      </c>
      <c r="K81" s="20"/>
      <c r="L81" s="19">
        <f t="shared" si="15"/>
        <v>0.875</v>
      </c>
      <c r="M81" s="19">
        <f t="shared" si="16"/>
        <v>0</v>
      </c>
      <c r="N81" s="40">
        <f t="shared" si="17"/>
        <v>0.875</v>
      </c>
    </row>
    <row r="82" spans="1:14" x14ac:dyDescent="0.25">
      <c r="A82" s="41" t="s">
        <v>202</v>
      </c>
      <c r="B82" s="41" t="s">
        <v>203</v>
      </c>
      <c r="C82" s="20">
        <v>370</v>
      </c>
      <c r="D82" s="20">
        <v>279</v>
      </c>
      <c r="E82" s="20">
        <v>7</v>
      </c>
      <c r="F82" s="19">
        <f t="shared" si="12"/>
        <v>0.75405405405405401</v>
      </c>
      <c r="G82" s="19">
        <f t="shared" si="13"/>
        <v>1.891891891891892E-2</v>
      </c>
      <c r="H82" s="40">
        <f t="shared" si="14"/>
        <v>0.77297297297297296</v>
      </c>
      <c r="I82" s="22">
        <v>612</v>
      </c>
      <c r="J82" s="20">
        <v>414</v>
      </c>
      <c r="K82" s="20">
        <v>10</v>
      </c>
      <c r="L82" s="19">
        <f t="shared" si="15"/>
        <v>0.67647058823529416</v>
      </c>
      <c r="M82" s="19">
        <f t="shared" si="16"/>
        <v>1.6339869281045753E-2</v>
      </c>
      <c r="N82" s="40">
        <f t="shared" si="17"/>
        <v>0.69281045751633985</v>
      </c>
    </row>
    <row r="83" spans="1:14" x14ac:dyDescent="0.25">
      <c r="A83" s="41" t="s">
        <v>204</v>
      </c>
      <c r="B83" s="41" t="s">
        <v>205</v>
      </c>
      <c r="C83" s="20">
        <v>496</v>
      </c>
      <c r="D83" s="20">
        <v>383</v>
      </c>
      <c r="E83" s="20">
        <v>21</v>
      </c>
      <c r="F83" s="19">
        <f t="shared" si="12"/>
        <v>0.77217741935483875</v>
      </c>
      <c r="G83" s="19">
        <f t="shared" si="13"/>
        <v>4.2338709677419352E-2</v>
      </c>
      <c r="H83" s="40">
        <f t="shared" si="14"/>
        <v>0.81451612903225812</v>
      </c>
      <c r="I83" s="22">
        <v>899</v>
      </c>
      <c r="J83" s="20">
        <v>559</v>
      </c>
      <c r="K83" s="20">
        <v>8</v>
      </c>
      <c r="L83" s="19">
        <f t="shared" si="15"/>
        <v>0.62180200222469406</v>
      </c>
      <c r="M83" s="19">
        <f t="shared" si="16"/>
        <v>8.8987764182424916E-3</v>
      </c>
      <c r="N83" s="40">
        <f t="shared" si="17"/>
        <v>0.63070077864293661</v>
      </c>
    </row>
    <row r="84" spans="1:14" x14ac:dyDescent="0.25">
      <c r="A84" s="41" t="s">
        <v>206</v>
      </c>
      <c r="B84" s="41" t="s">
        <v>207</v>
      </c>
      <c r="C84" s="20">
        <v>26</v>
      </c>
      <c r="D84" s="20">
        <v>22</v>
      </c>
      <c r="E84" s="20">
        <v>1</v>
      </c>
      <c r="F84" s="19">
        <f t="shared" si="12"/>
        <v>0.84615384615384615</v>
      </c>
      <c r="G84" s="19">
        <f t="shared" si="13"/>
        <v>3.8461538461538464E-2</v>
      </c>
      <c r="H84" s="40">
        <f t="shared" si="14"/>
        <v>0.88461538461538458</v>
      </c>
      <c r="I84" s="22">
        <v>79</v>
      </c>
      <c r="J84" s="20">
        <v>34</v>
      </c>
      <c r="K84" s="20">
        <v>1</v>
      </c>
      <c r="L84" s="19">
        <f t="shared" si="15"/>
        <v>0.43037974683544306</v>
      </c>
      <c r="M84" s="19">
        <f t="shared" si="16"/>
        <v>1.2658227848101266E-2</v>
      </c>
      <c r="N84" s="40">
        <f t="shared" si="17"/>
        <v>0.44303797468354428</v>
      </c>
    </row>
    <row r="85" spans="1:14" x14ac:dyDescent="0.25">
      <c r="A85" s="41" t="s">
        <v>208</v>
      </c>
      <c r="B85" s="41" t="s">
        <v>209</v>
      </c>
      <c r="C85" s="20">
        <v>1732</v>
      </c>
      <c r="D85" s="20">
        <v>1239</v>
      </c>
      <c r="E85" s="20">
        <v>59</v>
      </c>
      <c r="F85" s="19">
        <f t="shared" si="12"/>
        <v>0.71535796766743653</v>
      </c>
      <c r="G85" s="19">
        <f t="shared" si="13"/>
        <v>3.4064665127020784E-2</v>
      </c>
      <c r="H85" s="40">
        <f t="shared" si="14"/>
        <v>0.74942263279445731</v>
      </c>
      <c r="I85" s="22">
        <v>3892</v>
      </c>
      <c r="J85" s="20">
        <v>2138</v>
      </c>
      <c r="K85" s="20">
        <v>61</v>
      </c>
      <c r="L85" s="19">
        <f t="shared" si="15"/>
        <v>0.54933196300102771</v>
      </c>
      <c r="M85" s="19">
        <f t="shared" si="16"/>
        <v>1.567317574511819E-2</v>
      </c>
      <c r="N85" s="40">
        <f t="shared" si="17"/>
        <v>0.56500513874614589</v>
      </c>
    </row>
    <row r="86" spans="1:14" x14ac:dyDescent="0.25">
      <c r="A86" s="41" t="s">
        <v>210</v>
      </c>
      <c r="B86" s="41" t="s">
        <v>211</v>
      </c>
      <c r="C86" s="20">
        <v>89</v>
      </c>
      <c r="D86" s="20">
        <v>70</v>
      </c>
      <c r="E86" s="20">
        <v>1</v>
      </c>
      <c r="F86" s="19">
        <f t="shared" si="12"/>
        <v>0.7865168539325843</v>
      </c>
      <c r="G86" s="19">
        <f t="shared" si="13"/>
        <v>1.1235955056179775E-2</v>
      </c>
      <c r="H86" s="40">
        <f t="shared" si="14"/>
        <v>0.797752808988764</v>
      </c>
      <c r="I86" s="22">
        <v>106</v>
      </c>
      <c r="J86" s="20">
        <v>82</v>
      </c>
      <c r="K86" s="20"/>
      <c r="L86" s="19">
        <f t="shared" si="15"/>
        <v>0.77358490566037741</v>
      </c>
      <c r="M86" s="19">
        <f t="shared" si="16"/>
        <v>0</v>
      </c>
      <c r="N86" s="40">
        <f t="shared" si="17"/>
        <v>0.77358490566037741</v>
      </c>
    </row>
    <row r="87" spans="1:14" x14ac:dyDescent="0.25">
      <c r="A87" s="41" t="s">
        <v>212</v>
      </c>
      <c r="B87" s="41" t="s">
        <v>213</v>
      </c>
      <c r="C87" s="20">
        <v>16</v>
      </c>
      <c r="D87" s="20">
        <v>13</v>
      </c>
      <c r="E87" s="20"/>
      <c r="F87" s="19">
        <f t="shared" si="12"/>
        <v>0.8125</v>
      </c>
      <c r="G87" s="19">
        <f t="shared" si="13"/>
        <v>0</v>
      </c>
      <c r="H87" s="40">
        <f t="shared" si="14"/>
        <v>0.8125</v>
      </c>
      <c r="I87" s="22">
        <v>50</v>
      </c>
      <c r="J87" s="20">
        <v>38</v>
      </c>
      <c r="K87" s="20"/>
      <c r="L87" s="19">
        <f t="shared" si="15"/>
        <v>0.76</v>
      </c>
      <c r="M87" s="19">
        <f t="shared" si="16"/>
        <v>0</v>
      </c>
      <c r="N87" s="40">
        <f t="shared" si="17"/>
        <v>0.76</v>
      </c>
    </row>
    <row r="88" spans="1:14" x14ac:dyDescent="0.25">
      <c r="A88" s="41" t="s">
        <v>214</v>
      </c>
      <c r="B88" s="41" t="s">
        <v>215</v>
      </c>
      <c r="C88" s="20">
        <v>118</v>
      </c>
      <c r="D88" s="20">
        <v>92</v>
      </c>
      <c r="E88" s="20">
        <v>2</v>
      </c>
      <c r="F88" s="19">
        <f t="shared" si="12"/>
        <v>0.77966101694915257</v>
      </c>
      <c r="G88" s="19">
        <f t="shared" si="13"/>
        <v>1.6949152542372881E-2</v>
      </c>
      <c r="H88" s="40">
        <f t="shared" si="14"/>
        <v>0.79661016949152541</v>
      </c>
      <c r="I88" s="22">
        <v>186</v>
      </c>
      <c r="J88" s="20">
        <v>112</v>
      </c>
      <c r="K88" s="20">
        <v>1</v>
      </c>
      <c r="L88" s="19">
        <f t="shared" si="15"/>
        <v>0.60215053763440862</v>
      </c>
      <c r="M88" s="19">
        <f t="shared" si="16"/>
        <v>5.3763440860215058E-3</v>
      </c>
      <c r="N88" s="40">
        <f t="shared" si="17"/>
        <v>0.60752688172043012</v>
      </c>
    </row>
    <row r="89" spans="1:14" x14ac:dyDescent="0.25">
      <c r="A89" s="41" t="s">
        <v>216</v>
      </c>
      <c r="B89" s="41" t="s">
        <v>217</v>
      </c>
      <c r="C89" s="20">
        <v>58</v>
      </c>
      <c r="D89" s="20">
        <v>36</v>
      </c>
      <c r="E89" s="20">
        <v>15</v>
      </c>
      <c r="F89" s="19">
        <f t="shared" si="12"/>
        <v>0.62068965517241381</v>
      </c>
      <c r="G89" s="19">
        <f t="shared" si="13"/>
        <v>0.25862068965517243</v>
      </c>
      <c r="H89" s="40">
        <f t="shared" si="14"/>
        <v>0.87931034482758619</v>
      </c>
      <c r="I89" s="22">
        <v>117</v>
      </c>
      <c r="J89" s="20">
        <v>73</v>
      </c>
      <c r="K89" s="20">
        <v>15</v>
      </c>
      <c r="L89" s="19">
        <f t="shared" si="15"/>
        <v>0.62393162393162394</v>
      </c>
      <c r="M89" s="19">
        <f t="shared" si="16"/>
        <v>0.12820512820512819</v>
      </c>
      <c r="N89" s="40">
        <f t="shared" si="17"/>
        <v>0.75213675213675213</v>
      </c>
    </row>
    <row r="90" spans="1:14" x14ac:dyDescent="0.25">
      <c r="A90" s="41" t="s">
        <v>218</v>
      </c>
      <c r="B90" s="41" t="s">
        <v>219</v>
      </c>
      <c r="C90" s="20">
        <v>28</v>
      </c>
      <c r="D90" s="20">
        <v>24</v>
      </c>
      <c r="E90" s="20"/>
      <c r="F90" s="19">
        <f t="shared" si="12"/>
        <v>0.8571428571428571</v>
      </c>
      <c r="G90" s="19">
        <f t="shared" si="13"/>
        <v>0</v>
      </c>
      <c r="H90" s="40">
        <f t="shared" si="14"/>
        <v>0.8571428571428571</v>
      </c>
      <c r="I90" s="22">
        <v>59</v>
      </c>
      <c r="J90" s="20">
        <v>39</v>
      </c>
      <c r="K90" s="20">
        <v>1</v>
      </c>
      <c r="L90" s="19">
        <f t="shared" si="15"/>
        <v>0.66101694915254239</v>
      </c>
      <c r="M90" s="19">
        <f t="shared" si="16"/>
        <v>1.6949152542372881E-2</v>
      </c>
      <c r="N90" s="40">
        <f t="shared" si="17"/>
        <v>0.67796610169491522</v>
      </c>
    </row>
    <row r="91" spans="1:14" x14ac:dyDescent="0.25">
      <c r="A91" s="41" t="s">
        <v>220</v>
      </c>
      <c r="B91" s="41" t="s">
        <v>221</v>
      </c>
      <c r="C91" s="20">
        <v>102</v>
      </c>
      <c r="D91" s="20">
        <v>67</v>
      </c>
      <c r="E91" s="20">
        <v>4</v>
      </c>
      <c r="F91" s="19">
        <f t="shared" si="12"/>
        <v>0.65686274509803921</v>
      </c>
      <c r="G91" s="19">
        <f t="shared" si="13"/>
        <v>3.9215686274509803E-2</v>
      </c>
      <c r="H91" s="40">
        <f t="shared" si="14"/>
        <v>0.69607843137254899</v>
      </c>
      <c r="I91" s="22">
        <v>71</v>
      </c>
      <c r="J91" s="20">
        <v>35</v>
      </c>
      <c r="K91" s="20">
        <v>2</v>
      </c>
      <c r="L91" s="19">
        <f t="shared" si="15"/>
        <v>0.49295774647887325</v>
      </c>
      <c r="M91" s="19">
        <f t="shared" si="16"/>
        <v>2.8169014084507043E-2</v>
      </c>
      <c r="N91" s="40">
        <f t="shared" si="17"/>
        <v>0.52112676056338025</v>
      </c>
    </row>
    <row r="92" spans="1:14" x14ac:dyDescent="0.25">
      <c r="A92" s="41" t="s">
        <v>222</v>
      </c>
      <c r="B92" s="41" t="s">
        <v>223</v>
      </c>
      <c r="C92" s="20">
        <v>836</v>
      </c>
      <c r="D92" s="20">
        <v>644</v>
      </c>
      <c r="E92" s="20">
        <v>19</v>
      </c>
      <c r="F92" s="19">
        <f t="shared" si="12"/>
        <v>0.77033492822966509</v>
      </c>
      <c r="G92" s="19">
        <f t="shared" si="13"/>
        <v>2.2727272727272728E-2</v>
      </c>
      <c r="H92" s="40">
        <f t="shared" si="14"/>
        <v>0.7930622009569378</v>
      </c>
      <c r="I92" s="22">
        <v>1238</v>
      </c>
      <c r="J92" s="20">
        <v>685</v>
      </c>
      <c r="K92" s="20">
        <v>17</v>
      </c>
      <c r="L92" s="19">
        <f t="shared" si="15"/>
        <v>0.55331179321486268</v>
      </c>
      <c r="M92" s="19">
        <f t="shared" si="16"/>
        <v>1.3731825525040387E-2</v>
      </c>
      <c r="N92" s="40">
        <f t="shared" si="17"/>
        <v>0.56704361873990305</v>
      </c>
    </row>
    <row r="93" spans="1:14" x14ac:dyDescent="0.25">
      <c r="A93" s="41" t="s">
        <v>224</v>
      </c>
      <c r="B93" s="41" t="s">
        <v>225</v>
      </c>
      <c r="C93" s="20">
        <v>71</v>
      </c>
      <c r="D93" s="20">
        <v>66</v>
      </c>
      <c r="E93" s="20"/>
      <c r="F93" s="19">
        <f t="shared" si="12"/>
        <v>0.92957746478873238</v>
      </c>
      <c r="G93" s="19">
        <f t="shared" si="13"/>
        <v>0</v>
      </c>
      <c r="H93" s="40">
        <f t="shared" si="14"/>
        <v>0.92957746478873238</v>
      </c>
      <c r="I93" s="22">
        <v>3</v>
      </c>
      <c r="J93" s="20">
        <v>3</v>
      </c>
      <c r="K93" s="20"/>
      <c r="L93" s="19">
        <f t="shared" si="15"/>
        <v>1</v>
      </c>
      <c r="M93" s="19">
        <f t="shared" si="16"/>
        <v>0</v>
      </c>
      <c r="N93" s="40">
        <f t="shared" si="17"/>
        <v>1</v>
      </c>
    </row>
    <row r="94" spans="1:14" x14ac:dyDescent="0.25">
      <c r="A94" s="41" t="s">
        <v>226</v>
      </c>
      <c r="B94" s="41" t="s">
        <v>227</v>
      </c>
      <c r="C94" s="20">
        <v>1344</v>
      </c>
      <c r="D94" s="20">
        <v>1264</v>
      </c>
      <c r="E94" s="20">
        <v>11</v>
      </c>
      <c r="F94" s="19">
        <f t="shared" si="12"/>
        <v>0.94047619047619047</v>
      </c>
      <c r="G94" s="19">
        <f t="shared" si="13"/>
        <v>8.1845238095238099E-3</v>
      </c>
      <c r="H94" s="40">
        <f t="shared" si="14"/>
        <v>0.9486607142857143</v>
      </c>
      <c r="I94" s="22">
        <v>475</v>
      </c>
      <c r="J94" s="20">
        <v>433</v>
      </c>
      <c r="K94" s="20">
        <v>8</v>
      </c>
      <c r="L94" s="19">
        <f t="shared" si="15"/>
        <v>0.91157894736842104</v>
      </c>
      <c r="M94" s="19">
        <f t="shared" si="16"/>
        <v>1.6842105263157894E-2</v>
      </c>
      <c r="N94" s="40">
        <f t="shared" si="17"/>
        <v>0.92842105263157892</v>
      </c>
    </row>
    <row r="95" spans="1:14" x14ac:dyDescent="0.25">
      <c r="A95" s="41" t="s">
        <v>228</v>
      </c>
      <c r="B95" s="41" t="s">
        <v>229</v>
      </c>
      <c r="C95" s="20">
        <v>20</v>
      </c>
      <c r="D95" s="20">
        <v>20</v>
      </c>
      <c r="E95" s="20"/>
      <c r="F95" s="19">
        <f t="shared" si="12"/>
        <v>1</v>
      </c>
      <c r="G95" s="19">
        <f t="shared" si="13"/>
        <v>0</v>
      </c>
      <c r="H95" s="40">
        <f t="shared" si="14"/>
        <v>1</v>
      </c>
      <c r="I95" s="22">
        <v>19</v>
      </c>
      <c r="J95" s="20">
        <v>17</v>
      </c>
      <c r="K95" s="20"/>
      <c r="L95" s="19">
        <f t="shared" si="15"/>
        <v>0.89473684210526316</v>
      </c>
      <c r="M95" s="19">
        <f t="shared" si="16"/>
        <v>0</v>
      </c>
      <c r="N95" s="40">
        <f t="shared" si="17"/>
        <v>0.89473684210526316</v>
      </c>
    </row>
    <row r="96" spans="1:14" x14ac:dyDescent="0.25">
      <c r="A96" s="41" t="s">
        <v>230</v>
      </c>
      <c r="B96" s="41" t="s">
        <v>231</v>
      </c>
      <c r="C96" s="20">
        <v>21</v>
      </c>
      <c r="D96" s="20">
        <v>16</v>
      </c>
      <c r="E96" s="20">
        <v>2</v>
      </c>
      <c r="F96" s="19">
        <f t="shared" si="12"/>
        <v>0.76190476190476186</v>
      </c>
      <c r="G96" s="19">
        <f t="shared" si="13"/>
        <v>9.5238095238095233E-2</v>
      </c>
      <c r="H96" s="40">
        <f t="shared" si="14"/>
        <v>0.8571428571428571</v>
      </c>
      <c r="I96" s="22">
        <v>63</v>
      </c>
      <c r="J96" s="20">
        <v>37</v>
      </c>
      <c r="K96" s="20">
        <v>2</v>
      </c>
      <c r="L96" s="19">
        <f t="shared" si="15"/>
        <v>0.58730158730158732</v>
      </c>
      <c r="M96" s="19">
        <f t="shared" si="16"/>
        <v>3.1746031746031744E-2</v>
      </c>
      <c r="N96" s="40">
        <f t="shared" si="17"/>
        <v>0.61904761904761907</v>
      </c>
    </row>
    <row r="97" spans="1:14" x14ac:dyDescent="0.25">
      <c r="A97" s="41" t="s">
        <v>232</v>
      </c>
      <c r="B97" s="41" t="s">
        <v>233</v>
      </c>
      <c r="C97" s="20">
        <v>1109</v>
      </c>
      <c r="D97" s="20">
        <v>865</v>
      </c>
      <c r="E97" s="20">
        <v>37</v>
      </c>
      <c r="F97" s="19">
        <f t="shared" si="12"/>
        <v>0.77998196573489631</v>
      </c>
      <c r="G97" s="19">
        <f t="shared" si="13"/>
        <v>3.3363390441839495E-2</v>
      </c>
      <c r="H97" s="40">
        <f t="shared" si="14"/>
        <v>0.81334535617673576</v>
      </c>
      <c r="I97" s="22">
        <v>2018</v>
      </c>
      <c r="J97" s="20">
        <v>1318</v>
      </c>
      <c r="K97" s="20">
        <v>27</v>
      </c>
      <c r="L97" s="19">
        <f t="shared" si="15"/>
        <v>0.65312190287413285</v>
      </c>
      <c r="M97" s="19">
        <f t="shared" si="16"/>
        <v>1.3379583746283449E-2</v>
      </c>
      <c r="N97" s="40">
        <f t="shared" si="17"/>
        <v>0.66650148662041631</v>
      </c>
    </row>
    <row r="98" spans="1:14" x14ac:dyDescent="0.25">
      <c r="A98" s="41" t="s">
        <v>238</v>
      </c>
      <c r="B98" s="41" t="s">
        <v>239</v>
      </c>
      <c r="C98" s="20">
        <v>732</v>
      </c>
      <c r="D98" s="20">
        <v>562</v>
      </c>
      <c r="E98" s="20">
        <v>12</v>
      </c>
      <c r="F98" s="19">
        <f t="shared" si="12"/>
        <v>0.76775956284153002</v>
      </c>
      <c r="G98" s="19">
        <f t="shared" si="13"/>
        <v>1.6393442622950821E-2</v>
      </c>
      <c r="H98" s="40">
        <f t="shared" si="14"/>
        <v>0.78415300546448086</v>
      </c>
      <c r="I98" s="22">
        <v>1416</v>
      </c>
      <c r="J98" s="20">
        <v>851</v>
      </c>
      <c r="K98" s="20">
        <v>19</v>
      </c>
      <c r="L98" s="19">
        <f t="shared" si="15"/>
        <v>0.60098870056497178</v>
      </c>
      <c r="M98" s="19">
        <f t="shared" si="16"/>
        <v>1.3418079096045197E-2</v>
      </c>
      <c r="N98" s="40">
        <f t="shared" si="17"/>
        <v>0.61440677966101698</v>
      </c>
    </row>
    <row r="99" spans="1:14" x14ac:dyDescent="0.25">
      <c r="A99" s="41" t="s">
        <v>240</v>
      </c>
      <c r="B99" s="41" t="s">
        <v>241</v>
      </c>
      <c r="C99" s="20">
        <v>1584</v>
      </c>
      <c r="D99" s="20">
        <v>1244</v>
      </c>
      <c r="E99" s="20">
        <v>28</v>
      </c>
      <c r="F99" s="19">
        <f t="shared" ref="F99:F133" si="18">IFERROR(D99/C99,"")</f>
        <v>0.78535353535353536</v>
      </c>
      <c r="G99" s="19">
        <f t="shared" ref="G99:G133" si="19">IFERROR(E99/C99,"")</f>
        <v>1.7676767676767676E-2</v>
      </c>
      <c r="H99" s="40">
        <f t="shared" ref="H99:H133" si="20">IFERROR((D99+E99)/C99,"")</f>
        <v>0.80303030303030298</v>
      </c>
      <c r="I99" s="22">
        <v>2279</v>
      </c>
      <c r="J99" s="20">
        <v>1281</v>
      </c>
      <c r="K99" s="20">
        <v>23</v>
      </c>
      <c r="L99" s="19">
        <f t="shared" ref="L99:L133" si="21">IFERROR(J99/I99,"")</f>
        <v>0.56208863536638876</v>
      </c>
      <c r="M99" s="19">
        <f t="shared" ref="M99:M133" si="22">IFERROR(K99/I99,"")</f>
        <v>1.0092145677928916E-2</v>
      </c>
      <c r="N99" s="40">
        <f t="shared" ref="N99:N133" si="23">IFERROR((J99+K99)/I99,"")</f>
        <v>0.57218078104431769</v>
      </c>
    </row>
    <row r="100" spans="1:14" x14ac:dyDescent="0.25">
      <c r="A100" s="41" t="s">
        <v>242</v>
      </c>
      <c r="B100" s="41" t="s">
        <v>243</v>
      </c>
      <c r="C100" s="20">
        <v>1014</v>
      </c>
      <c r="D100" s="20">
        <v>817</v>
      </c>
      <c r="E100" s="20">
        <v>31</v>
      </c>
      <c r="F100" s="19">
        <f t="shared" si="18"/>
        <v>0.8057199211045365</v>
      </c>
      <c r="G100" s="19">
        <f t="shared" si="19"/>
        <v>3.0571992110453649E-2</v>
      </c>
      <c r="H100" s="40">
        <f t="shared" si="20"/>
        <v>0.83629191321499019</v>
      </c>
      <c r="I100" s="22">
        <v>1837</v>
      </c>
      <c r="J100" s="20">
        <v>1305</v>
      </c>
      <c r="K100" s="20">
        <v>12</v>
      </c>
      <c r="L100" s="19">
        <f t="shared" si="21"/>
        <v>0.71039738704409361</v>
      </c>
      <c r="M100" s="19">
        <f t="shared" si="22"/>
        <v>6.5323897659226998E-3</v>
      </c>
      <c r="N100" s="40">
        <f t="shared" si="23"/>
        <v>0.71692977681001635</v>
      </c>
    </row>
    <row r="101" spans="1:14" x14ac:dyDescent="0.25">
      <c r="A101" s="41" t="s">
        <v>244</v>
      </c>
      <c r="B101" s="41" t="s">
        <v>245</v>
      </c>
      <c r="C101" s="20">
        <v>2119</v>
      </c>
      <c r="D101" s="20">
        <v>1677</v>
      </c>
      <c r="E101" s="20">
        <v>47</v>
      </c>
      <c r="F101" s="19">
        <f t="shared" si="18"/>
        <v>0.79141104294478526</v>
      </c>
      <c r="G101" s="19">
        <f t="shared" si="19"/>
        <v>2.2180273714016045E-2</v>
      </c>
      <c r="H101" s="40">
        <f t="shared" si="20"/>
        <v>0.81359131665880136</v>
      </c>
      <c r="I101" s="22">
        <v>3692</v>
      </c>
      <c r="J101" s="20">
        <v>2282</v>
      </c>
      <c r="K101" s="20">
        <v>22</v>
      </c>
      <c r="L101" s="19">
        <f t="shared" si="21"/>
        <v>0.6180931744312026</v>
      </c>
      <c r="M101" s="19">
        <f t="shared" si="22"/>
        <v>5.9588299024918743E-3</v>
      </c>
      <c r="N101" s="40">
        <f t="shared" si="23"/>
        <v>0.62405200433369445</v>
      </c>
    </row>
    <row r="102" spans="1:14" x14ac:dyDescent="0.25">
      <c r="A102" s="41" t="s">
        <v>246</v>
      </c>
      <c r="B102" s="41" t="s">
        <v>247</v>
      </c>
      <c r="C102" s="20">
        <v>1801</v>
      </c>
      <c r="D102" s="20">
        <v>1395</v>
      </c>
      <c r="E102" s="20">
        <v>62</v>
      </c>
      <c r="F102" s="19">
        <f t="shared" si="18"/>
        <v>0.77456968350916156</v>
      </c>
      <c r="G102" s="19">
        <f t="shared" si="19"/>
        <v>3.4425319267073845E-2</v>
      </c>
      <c r="H102" s="40">
        <f t="shared" si="20"/>
        <v>0.80899500277623537</v>
      </c>
      <c r="I102" s="22">
        <v>2773</v>
      </c>
      <c r="J102" s="20">
        <v>1709</v>
      </c>
      <c r="K102" s="20">
        <v>37</v>
      </c>
      <c r="L102" s="19">
        <f t="shared" si="21"/>
        <v>0.61630003606202666</v>
      </c>
      <c r="M102" s="19">
        <f t="shared" si="22"/>
        <v>1.3342949873782907E-2</v>
      </c>
      <c r="N102" s="40">
        <f t="shared" si="23"/>
        <v>0.62964298593580958</v>
      </c>
    </row>
    <row r="103" spans="1:14" x14ac:dyDescent="0.25">
      <c r="A103" s="41" t="s">
        <v>248</v>
      </c>
      <c r="B103" s="41" t="s">
        <v>249</v>
      </c>
      <c r="C103" s="20">
        <v>798</v>
      </c>
      <c r="D103" s="20">
        <v>648</v>
      </c>
      <c r="E103" s="20">
        <v>21</v>
      </c>
      <c r="F103" s="19">
        <f t="shared" si="18"/>
        <v>0.81203007518796988</v>
      </c>
      <c r="G103" s="19">
        <f t="shared" si="19"/>
        <v>2.6315789473684209E-2</v>
      </c>
      <c r="H103" s="40">
        <f t="shared" si="20"/>
        <v>0.83834586466165417</v>
      </c>
      <c r="I103" s="22">
        <v>1669</v>
      </c>
      <c r="J103" s="20">
        <v>1092</v>
      </c>
      <c r="K103" s="20">
        <v>14</v>
      </c>
      <c r="L103" s="19">
        <f t="shared" si="21"/>
        <v>0.65428400239664475</v>
      </c>
      <c r="M103" s="19">
        <f t="shared" si="22"/>
        <v>8.3882564409826239E-3</v>
      </c>
      <c r="N103" s="40">
        <f t="shared" si="23"/>
        <v>0.66267225883762737</v>
      </c>
    </row>
    <row r="104" spans="1:14" x14ac:dyDescent="0.25">
      <c r="A104" s="41" t="s">
        <v>252</v>
      </c>
      <c r="B104" s="41" t="s">
        <v>253</v>
      </c>
      <c r="C104" s="20">
        <v>10</v>
      </c>
      <c r="D104" s="20">
        <v>6</v>
      </c>
      <c r="E104" s="20">
        <v>2</v>
      </c>
      <c r="F104" s="19">
        <f t="shared" si="18"/>
        <v>0.6</v>
      </c>
      <c r="G104" s="19">
        <f t="shared" si="19"/>
        <v>0.2</v>
      </c>
      <c r="H104" s="40">
        <f t="shared" si="20"/>
        <v>0.8</v>
      </c>
      <c r="I104" s="22">
        <v>28</v>
      </c>
      <c r="J104" s="20">
        <v>12</v>
      </c>
      <c r="K104" s="20"/>
      <c r="L104" s="19">
        <f t="shared" si="21"/>
        <v>0.42857142857142855</v>
      </c>
      <c r="M104" s="19">
        <f t="shared" si="22"/>
        <v>0</v>
      </c>
      <c r="N104" s="40">
        <f t="shared" si="23"/>
        <v>0.42857142857142855</v>
      </c>
    </row>
    <row r="105" spans="1:14" x14ac:dyDescent="0.25">
      <c r="A105" s="41" t="s">
        <v>254</v>
      </c>
      <c r="B105" s="41" t="s">
        <v>255</v>
      </c>
      <c r="C105" s="20">
        <v>30</v>
      </c>
      <c r="D105" s="20">
        <v>25</v>
      </c>
      <c r="E105" s="20"/>
      <c r="F105" s="19">
        <f t="shared" si="18"/>
        <v>0.83333333333333337</v>
      </c>
      <c r="G105" s="19">
        <f t="shared" si="19"/>
        <v>0</v>
      </c>
      <c r="H105" s="40">
        <f t="shared" si="20"/>
        <v>0.83333333333333337</v>
      </c>
      <c r="I105" s="22">
        <v>13</v>
      </c>
      <c r="J105" s="20">
        <v>12</v>
      </c>
      <c r="K105" s="20"/>
      <c r="L105" s="19">
        <f t="shared" si="21"/>
        <v>0.92307692307692313</v>
      </c>
      <c r="M105" s="19">
        <f t="shared" si="22"/>
        <v>0</v>
      </c>
      <c r="N105" s="40">
        <f t="shared" si="23"/>
        <v>0.92307692307692313</v>
      </c>
    </row>
    <row r="106" spans="1:14" x14ac:dyDescent="0.25">
      <c r="A106" s="41" t="s">
        <v>256</v>
      </c>
      <c r="B106" s="41" t="s">
        <v>257</v>
      </c>
      <c r="C106" s="20">
        <v>39</v>
      </c>
      <c r="D106" s="20">
        <v>32</v>
      </c>
      <c r="E106" s="20">
        <v>3</v>
      </c>
      <c r="F106" s="19">
        <f t="shared" si="18"/>
        <v>0.82051282051282048</v>
      </c>
      <c r="G106" s="19">
        <f t="shared" si="19"/>
        <v>7.6923076923076927E-2</v>
      </c>
      <c r="H106" s="40">
        <f t="shared" si="20"/>
        <v>0.89743589743589747</v>
      </c>
      <c r="I106" s="22">
        <v>114</v>
      </c>
      <c r="J106" s="20">
        <v>41</v>
      </c>
      <c r="K106" s="20">
        <v>2</v>
      </c>
      <c r="L106" s="19">
        <f t="shared" si="21"/>
        <v>0.35964912280701755</v>
      </c>
      <c r="M106" s="19">
        <f t="shared" si="22"/>
        <v>1.7543859649122806E-2</v>
      </c>
      <c r="N106" s="40">
        <f t="shared" si="23"/>
        <v>0.37719298245614036</v>
      </c>
    </row>
    <row r="107" spans="1:14" x14ac:dyDescent="0.25">
      <c r="A107" s="41" t="s">
        <v>258</v>
      </c>
      <c r="B107" s="41" t="s">
        <v>259</v>
      </c>
      <c r="C107" s="20">
        <v>210</v>
      </c>
      <c r="D107" s="20">
        <v>182</v>
      </c>
      <c r="E107" s="20">
        <v>12</v>
      </c>
      <c r="F107" s="19">
        <f t="shared" si="18"/>
        <v>0.8666666666666667</v>
      </c>
      <c r="G107" s="19">
        <f t="shared" si="19"/>
        <v>5.7142857142857141E-2</v>
      </c>
      <c r="H107" s="40">
        <f t="shared" si="20"/>
        <v>0.92380952380952386</v>
      </c>
      <c r="I107" s="22">
        <v>154</v>
      </c>
      <c r="J107" s="20">
        <v>126</v>
      </c>
      <c r="K107" s="20">
        <v>4</v>
      </c>
      <c r="L107" s="19">
        <f t="shared" si="21"/>
        <v>0.81818181818181823</v>
      </c>
      <c r="M107" s="19">
        <f t="shared" si="22"/>
        <v>2.5974025974025976E-2</v>
      </c>
      <c r="N107" s="40">
        <f t="shared" si="23"/>
        <v>0.8441558441558441</v>
      </c>
    </row>
    <row r="108" spans="1:14" x14ac:dyDescent="0.25">
      <c r="A108" s="41" t="s">
        <v>260</v>
      </c>
      <c r="B108" s="41" t="s">
        <v>261</v>
      </c>
      <c r="C108" s="20">
        <v>165</v>
      </c>
      <c r="D108" s="20">
        <v>141</v>
      </c>
      <c r="E108" s="20">
        <v>3</v>
      </c>
      <c r="F108" s="19">
        <f t="shared" si="18"/>
        <v>0.8545454545454545</v>
      </c>
      <c r="G108" s="19">
        <f t="shared" si="19"/>
        <v>1.8181818181818181E-2</v>
      </c>
      <c r="H108" s="40">
        <f t="shared" si="20"/>
        <v>0.87272727272727268</v>
      </c>
      <c r="I108" s="22">
        <v>65</v>
      </c>
      <c r="J108" s="20">
        <v>56</v>
      </c>
      <c r="K108" s="20">
        <v>1</v>
      </c>
      <c r="L108" s="19">
        <f t="shared" si="21"/>
        <v>0.86153846153846159</v>
      </c>
      <c r="M108" s="19">
        <f t="shared" si="22"/>
        <v>1.5384615384615385E-2</v>
      </c>
      <c r="N108" s="40">
        <f t="shared" si="23"/>
        <v>0.87692307692307692</v>
      </c>
    </row>
    <row r="109" spans="1:14" x14ac:dyDescent="0.25">
      <c r="A109" s="41" t="s">
        <v>262</v>
      </c>
      <c r="B109" s="41" t="s">
        <v>263</v>
      </c>
      <c r="C109" s="20">
        <v>646</v>
      </c>
      <c r="D109" s="20">
        <v>557</v>
      </c>
      <c r="E109" s="20">
        <v>7</v>
      </c>
      <c r="F109" s="19">
        <f t="shared" si="18"/>
        <v>0.86222910216718263</v>
      </c>
      <c r="G109" s="19">
        <f t="shared" si="19"/>
        <v>1.0835913312693499E-2</v>
      </c>
      <c r="H109" s="40">
        <f t="shared" si="20"/>
        <v>0.87306501547987614</v>
      </c>
      <c r="I109" s="22">
        <v>573</v>
      </c>
      <c r="J109" s="20">
        <v>445</v>
      </c>
      <c r="K109" s="20">
        <v>8</v>
      </c>
      <c r="L109" s="19">
        <f t="shared" si="21"/>
        <v>0.77661431064572428</v>
      </c>
      <c r="M109" s="19">
        <f t="shared" si="22"/>
        <v>1.3961605584642234E-2</v>
      </c>
      <c r="N109" s="40">
        <f t="shared" si="23"/>
        <v>0.79057591623036649</v>
      </c>
    </row>
    <row r="110" spans="1:14" x14ac:dyDescent="0.25">
      <c r="A110" s="41" t="s">
        <v>264</v>
      </c>
      <c r="B110" s="41" t="s">
        <v>265</v>
      </c>
      <c r="C110" s="20">
        <v>126</v>
      </c>
      <c r="D110" s="20">
        <v>75</v>
      </c>
      <c r="E110" s="20">
        <v>15</v>
      </c>
      <c r="F110" s="19">
        <f t="shared" si="18"/>
        <v>0.59523809523809523</v>
      </c>
      <c r="G110" s="19">
        <f t="shared" si="19"/>
        <v>0.11904761904761904</v>
      </c>
      <c r="H110" s="40">
        <f t="shared" si="20"/>
        <v>0.7142857142857143</v>
      </c>
      <c r="I110" s="22">
        <v>285</v>
      </c>
      <c r="J110" s="20">
        <v>146</v>
      </c>
      <c r="K110" s="20">
        <v>9</v>
      </c>
      <c r="L110" s="19">
        <f t="shared" si="21"/>
        <v>0.512280701754386</v>
      </c>
      <c r="M110" s="19">
        <f t="shared" si="22"/>
        <v>3.1578947368421054E-2</v>
      </c>
      <c r="N110" s="40">
        <f t="shared" si="23"/>
        <v>0.54385964912280704</v>
      </c>
    </row>
    <row r="111" spans="1:14" x14ac:dyDescent="0.25">
      <c r="A111" s="41" t="s">
        <v>266</v>
      </c>
      <c r="B111" s="41" t="s">
        <v>267</v>
      </c>
      <c r="C111" s="20">
        <v>282</v>
      </c>
      <c r="D111" s="20">
        <v>174</v>
      </c>
      <c r="E111" s="20">
        <v>33</v>
      </c>
      <c r="F111" s="19">
        <f t="shared" si="18"/>
        <v>0.61702127659574468</v>
      </c>
      <c r="G111" s="19">
        <f t="shared" si="19"/>
        <v>0.11702127659574468</v>
      </c>
      <c r="H111" s="40">
        <f t="shared" si="20"/>
        <v>0.73404255319148937</v>
      </c>
      <c r="I111" s="22">
        <v>601</v>
      </c>
      <c r="J111" s="20">
        <v>348</v>
      </c>
      <c r="K111" s="20">
        <v>22</v>
      </c>
      <c r="L111" s="19">
        <f t="shared" si="21"/>
        <v>0.57903494176372716</v>
      </c>
      <c r="M111" s="19">
        <f t="shared" si="22"/>
        <v>3.6605657237936774E-2</v>
      </c>
      <c r="N111" s="40">
        <f t="shared" si="23"/>
        <v>0.6156405990016639</v>
      </c>
    </row>
    <row r="112" spans="1:14" x14ac:dyDescent="0.25">
      <c r="A112" s="41" t="s">
        <v>268</v>
      </c>
      <c r="B112" s="41" t="s">
        <v>269</v>
      </c>
      <c r="C112" s="20">
        <v>561</v>
      </c>
      <c r="D112" s="20">
        <v>475</v>
      </c>
      <c r="E112" s="20">
        <v>35</v>
      </c>
      <c r="F112" s="19">
        <f t="shared" si="18"/>
        <v>0.84670231729055256</v>
      </c>
      <c r="G112" s="19">
        <f t="shared" si="19"/>
        <v>6.2388591800356503E-2</v>
      </c>
      <c r="H112" s="40">
        <f t="shared" si="20"/>
        <v>0.90909090909090906</v>
      </c>
      <c r="I112" s="22">
        <v>964</v>
      </c>
      <c r="J112" s="20">
        <v>704</v>
      </c>
      <c r="K112" s="20">
        <v>14</v>
      </c>
      <c r="L112" s="19">
        <f t="shared" si="21"/>
        <v>0.73029045643153523</v>
      </c>
      <c r="M112" s="19">
        <f t="shared" si="22"/>
        <v>1.4522821576763486E-2</v>
      </c>
      <c r="N112" s="40">
        <f t="shared" si="23"/>
        <v>0.74481327800829877</v>
      </c>
    </row>
    <row r="113" spans="1:14" x14ac:dyDescent="0.25">
      <c r="A113" s="41" t="s">
        <v>270</v>
      </c>
      <c r="B113" s="41" t="s">
        <v>271</v>
      </c>
      <c r="C113" s="20">
        <v>1441</v>
      </c>
      <c r="D113" s="20">
        <v>1238</v>
      </c>
      <c r="E113" s="20">
        <v>20</v>
      </c>
      <c r="F113" s="19">
        <f t="shared" si="18"/>
        <v>0.85912560721721032</v>
      </c>
      <c r="G113" s="19">
        <f t="shared" si="19"/>
        <v>1.3879250520471894E-2</v>
      </c>
      <c r="H113" s="40">
        <f t="shared" si="20"/>
        <v>0.87300485773768222</v>
      </c>
      <c r="I113" s="22">
        <v>1845</v>
      </c>
      <c r="J113" s="20">
        <v>1472</v>
      </c>
      <c r="K113" s="20">
        <v>25</v>
      </c>
      <c r="L113" s="19">
        <f t="shared" si="21"/>
        <v>0.79783197831978325</v>
      </c>
      <c r="M113" s="19">
        <f t="shared" si="22"/>
        <v>1.3550135501355014E-2</v>
      </c>
      <c r="N113" s="40">
        <f t="shared" si="23"/>
        <v>0.81138211382113823</v>
      </c>
    </row>
    <row r="114" spans="1:14" x14ac:dyDescent="0.25">
      <c r="A114" s="41" t="s">
        <v>272</v>
      </c>
      <c r="B114" s="41" t="s">
        <v>273</v>
      </c>
      <c r="C114" s="20">
        <v>2946</v>
      </c>
      <c r="D114" s="20">
        <v>2205</v>
      </c>
      <c r="E114" s="20">
        <v>100</v>
      </c>
      <c r="F114" s="19">
        <f t="shared" si="18"/>
        <v>0.74847250509164964</v>
      </c>
      <c r="G114" s="19">
        <f t="shared" si="19"/>
        <v>3.3944331296673458E-2</v>
      </c>
      <c r="H114" s="40">
        <f t="shared" si="20"/>
        <v>0.78241683638832316</v>
      </c>
      <c r="I114" s="22">
        <v>6444</v>
      </c>
      <c r="J114" s="20">
        <v>3645</v>
      </c>
      <c r="K114" s="20">
        <v>88</v>
      </c>
      <c r="L114" s="19">
        <f t="shared" si="21"/>
        <v>0.56564245810055869</v>
      </c>
      <c r="M114" s="19">
        <f t="shared" si="22"/>
        <v>1.3656114214773432E-2</v>
      </c>
      <c r="N114" s="40">
        <f t="shared" si="23"/>
        <v>0.57929857231533211</v>
      </c>
    </row>
    <row r="115" spans="1:14" x14ac:dyDescent="0.25">
      <c r="A115" s="41" t="s">
        <v>274</v>
      </c>
      <c r="B115" s="41" t="s">
        <v>275</v>
      </c>
      <c r="C115" s="20">
        <v>36</v>
      </c>
      <c r="D115" s="20">
        <v>20</v>
      </c>
      <c r="E115" s="20">
        <v>10</v>
      </c>
      <c r="F115" s="19">
        <f t="shared" si="18"/>
        <v>0.55555555555555558</v>
      </c>
      <c r="G115" s="19">
        <f t="shared" si="19"/>
        <v>0.27777777777777779</v>
      </c>
      <c r="H115" s="40">
        <f t="shared" si="20"/>
        <v>0.83333333333333337</v>
      </c>
      <c r="I115" s="22">
        <v>39</v>
      </c>
      <c r="J115" s="20">
        <v>17</v>
      </c>
      <c r="K115" s="20">
        <v>10</v>
      </c>
      <c r="L115" s="19">
        <f t="shared" si="21"/>
        <v>0.4358974358974359</v>
      </c>
      <c r="M115" s="19">
        <f t="shared" si="22"/>
        <v>0.25641025641025639</v>
      </c>
      <c r="N115" s="40">
        <f t="shared" si="23"/>
        <v>0.69230769230769229</v>
      </c>
    </row>
    <row r="116" spans="1:14" x14ac:dyDescent="0.25">
      <c r="A116" s="41" t="s">
        <v>276</v>
      </c>
      <c r="B116" s="41" t="s">
        <v>277</v>
      </c>
      <c r="C116" s="20">
        <v>51</v>
      </c>
      <c r="D116" s="20">
        <v>40</v>
      </c>
      <c r="E116" s="20">
        <v>6</v>
      </c>
      <c r="F116" s="19">
        <f t="shared" si="18"/>
        <v>0.78431372549019607</v>
      </c>
      <c r="G116" s="19">
        <f t="shared" si="19"/>
        <v>0.11764705882352941</v>
      </c>
      <c r="H116" s="40">
        <f t="shared" si="20"/>
        <v>0.90196078431372551</v>
      </c>
      <c r="I116" s="22">
        <v>57</v>
      </c>
      <c r="J116" s="20">
        <v>36</v>
      </c>
      <c r="K116" s="20">
        <v>1</v>
      </c>
      <c r="L116" s="19">
        <f t="shared" si="21"/>
        <v>0.63157894736842102</v>
      </c>
      <c r="M116" s="19">
        <f t="shared" si="22"/>
        <v>1.7543859649122806E-2</v>
      </c>
      <c r="N116" s="40">
        <f t="shared" si="23"/>
        <v>0.64912280701754388</v>
      </c>
    </row>
    <row r="117" spans="1:14" x14ac:dyDescent="0.25">
      <c r="A117" s="41" t="s">
        <v>278</v>
      </c>
      <c r="B117" s="41" t="s">
        <v>279</v>
      </c>
      <c r="C117" s="20">
        <v>58</v>
      </c>
      <c r="D117" s="20">
        <v>28</v>
      </c>
      <c r="E117" s="20">
        <v>6</v>
      </c>
      <c r="F117" s="19">
        <f t="shared" si="18"/>
        <v>0.48275862068965519</v>
      </c>
      <c r="G117" s="19">
        <f t="shared" si="19"/>
        <v>0.10344827586206896</v>
      </c>
      <c r="H117" s="40">
        <f t="shared" si="20"/>
        <v>0.58620689655172409</v>
      </c>
      <c r="I117" s="22">
        <v>200</v>
      </c>
      <c r="J117" s="20">
        <v>60</v>
      </c>
      <c r="K117" s="20">
        <v>2</v>
      </c>
      <c r="L117" s="19">
        <f t="shared" si="21"/>
        <v>0.3</v>
      </c>
      <c r="M117" s="19">
        <f t="shared" si="22"/>
        <v>0.01</v>
      </c>
      <c r="N117" s="40">
        <f t="shared" si="23"/>
        <v>0.31</v>
      </c>
    </row>
    <row r="118" spans="1:14" x14ac:dyDescent="0.25">
      <c r="A118" s="41" t="s">
        <v>280</v>
      </c>
      <c r="B118" s="41" t="s">
        <v>281</v>
      </c>
      <c r="C118" s="20"/>
      <c r="D118" s="20"/>
      <c r="E118" s="20"/>
      <c r="F118" s="19" t="str">
        <f t="shared" si="18"/>
        <v/>
      </c>
      <c r="G118" s="19" t="str">
        <f t="shared" si="19"/>
        <v/>
      </c>
      <c r="H118" s="40" t="str">
        <f t="shared" si="20"/>
        <v/>
      </c>
      <c r="I118" s="22">
        <v>48</v>
      </c>
      <c r="J118" s="20">
        <v>33</v>
      </c>
      <c r="K118" s="20">
        <v>2</v>
      </c>
      <c r="L118" s="19">
        <f t="shared" si="21"/>
        <v>0.6875</v>
      </c>
      <c r="M118" s="19">
        <f t="shared" si="22"/>
        <v>4.1666666666666664E-2</v>
      </c>
      <c r="N118" s="40">
        <f t="shared" si="23"/>
        <v>0.72916666666666663</v>
      </c>
    </row>
    <row r="119" spans="1:14" x14ac:dyDescent="0.25">
      <c r="A119" s="41" t="s">
        <v>282</v>
      </c>
      <c r="B119" s="41" t="s">
        <v>283</v>
      </c>
      <c r="C119" s="20">
        <v>659</v>
      </c>
      <c r="D119" s="20">
        <v>550</v>
      </c>
      <c r="E119" s="20">
        <v>7</v>
      </c>
      <c r="F119" s="19">
        <f t="shared" si="18"/>
        <v>0.83459787556904397</v>
      </c>
      <c r="G119" s="19">
        <f t="shared" si="19"/>
        <v>1.0622154779969651E-2</v>
      </c>
      <c r="H119" s="40">
        <f t="shared" si="20"/>
        <v>0.84522003034901361</v>
      </c>
      <c r="I119" s="22">
        <v>949</v>
      </c>
      <c r="J119" s="20">
        <v>692</v>
      </c>
      <c r="K119" s="20">
        <v>17</v>
      </c>
      <c r="L119" s="19">
        <f t="shared" si="21"/>
        <v>0.72918861959957848</v>
      </c>
      <c r="M119" s="19">
        <f t="shared" si="22"/>
        <v>1.7913593256059009E-2</v>
      </c>
      <c r="N119" s="40">
        <f t="shared" si="23"/>
        <v>0.74710221285563749</v>
      </c>
    </row>
    <row r="120" spans="1:14" x14ac:dyDescent="0.25">
      <c r="A120" s="41" t="s">
        <v>284</v>
      </c>
      <c r="B120" s="41" t="s">
        <v>285</v>
      </c>
      <c r="C120" s="20">
        <v>83</v>
      </c>
      <c r="D120" s="20">
        <v>57</v>
      </c>
      <c r="E120" s="20">
        <v>2</v>
      </c>
      <c r="F120" s="19">
        <f t="shared" si="18"/>
        <v>0.68674698795180722</v>
      </c>
      <c r="G120" s="19">
        <f t="shared" si="19"/>
        <v>2.4096385542168676E-2</v>
      </c>
      <c r="H120" s="40">
        <f t="shared" si="20"/>
        <v>0.71084337349397586</v>
      </c>
      <c r="I120" s="22">
        <v>241</v>
      </c>
      <c r="J120" s="20">
        <v>125</v>
      </c>
      <c r="K120" s="20">
        <v>3</v>
      </c>
      <c r="L120" s="19">
        <f t="shared" si="21"/>
        <v>0.51867219917012453</v>
      </c>
      <c r="M120" s="19">
        <f t="shared" si="22"/>
        <v>1.2448132780082987E-2</v>
      </c>
      <c r="N120" s="40">
        <f t="shared" si="23"/>
        <v>0.53112033195020747</v>
      </c>
    </row>
    <row r="121" spans="1:14" x14ac:dyDescent="0.25">
      <c r="A121" s="41" t="s">
        <v>286</v>
      </c>
      <c r="B121" s="41" t="s">
        <v>287</v>
      </c>
      <c r="C121" s="20">
        <v>1669</v>
      </c>
      <c r="D121" s="20">
        <v>1292</v>
      </c>
      <c r="E121" s="20">
        <v>50</v>
      </c>
      <c r="F121" s="19">
        <f t="shared" si="18"/>
        <v>0.77411623726782508</v>
      </c>
      <c r="G121" s="19">
        <f t="shared" si="19"/>
        <v>2.9958058717795086E-2</v>
      </c>
      <c r="H121" s="40">
        <f t="shared" si="20"/>
        <v>0.80407429598562008</v>
      </c>
      <c r="I121" s="22">
        <v>3134</v>
      </c>
      <c r="J121" s="20">
        <v>1712</v>
      </c>
      <c r="K121" s="20">
        <v>31</v>
      </c>
      <c r="L121" s="19">
        <f t="shared" si="21"/>
        <v>0.54626675175494577</v>
      </c>
      <c r="M121" s="19">
        <f t="shared" si="22"/>
        <v>9.8915124441608174E-3</v>
      </c>
      <c r="N121" s="40">
        <f t="shared" si="23"/>
        <v>0.55615826419910652</v>
      </c>
    </row>
    <row r="122" spans="1:14" x14ac:dyDescent="0.25">
      <c r="A122" s="41" t="s">
        <v>288</v>
      </c>
      <c r="B122" s="41" t="s">
        <v>289</v>
      </c>
      <c r="C122" s="20">
        <v>42</v>
      </c>
      <c r="D122" s="20">
        <v>24</v>
      </c>
      <c r="E122" s="20">
        <v>10</v>
      </c>
      <c r="F122" s="19">
        <f t="shared" si="18"/>
        <v>0.5714285714285714</v>
      </c>
      <c r="G122" s="19">
        <f t="shared" si="19"/>
        <v>0.23809523809523808</v>
      </c>
      <c r="H122" s="40">
        <f t="shared" si="20"/>
        <v>0.80952380952380953</v>
      </c>
      <c r="I122" s="22">
        <v>87</v>
      </c>
      <c r="J122" s="20">
        <v>44</v>
      </c>
      <c r="K122" s="20">
        <v>11</v>
      </c>
      <c r="L122" s="19">
        <f t="shared" si="21"/>
        <v>0.50574712643678166</v>
      </c>
      <c r="M122" s="19">
        <f t="shared" si="22"/>
        <v>0.12643678160919541</v>
      </c>
      <c r="N122" s="40">
        <f t="shared" si="23"/>
        <v>0.63218390804597702</v>
      </c>
    </row>
    <row r="123" spans="1:14" x14ac:dyDescent="0.25">
      <c r="A123" s="41" t="s">
        <v>290</v>
      </c>
      <c r="B123" s="41" t="s">
        <v>291</v>
      </c>
      <c r="C123" s="20">
        <v>117</v>
      </c>
      <c r="D123" s="20">
        <v>95</v>
      </c>
      <c r="E123" s="20">
        <v>3</v>
      </c>
      <c r="F123" s="19">
        <f t="shared" si="18"/>
        <v>0.81196581196581197</v>
      </c>
      <c r="G123" s="19">
        <f t="shared" si="19"/>
        <v>2.564102564102564E-2</v>
      </c>
      <c r="H123" s="40">
        <f t="shared" si="20"/>
        <v>0.83760683760683763</v>
      </c>
      <c r="I123" s="22">
        <v>186</v>
      </c>
      <c r="J123" s="20">
        <v>138</v>
      </c>
      <c r="K123" s="20">
        <v>6</v>
      </c>
      <c r="L123" s="19">
        <f t="shared" si="21"/>
        <v>0.74193548387096775</v>
      </c>
      <c r="M123" s="19">
        <f t="shared" si="22"/>
        <v>3.2258064516129031E-2</v>
      </c>
      <c r="N123" s="40">
        <f t="shared" si="23"/>
        <v>0.77419354838709675</v>
      </c>
    </row>
    <row r="124" spans="1:14" x14ac:dyDescent="0.25">
      <c r="A124" s="41" t="s">
        <v>292</v>
      </c>
      <c r="B124" s="41" t="s">
        <v>293</v>
      </c>
      <c r="C124" s="20">
        <v>29</v>
      </c>
      <c r="D124" s="20">
        <v>23</v>
      </c>
      <c r="E124" s="20">
        <v>1</v>
      </c>
      <c r="F124" s="19">
        <f t="shared" si="18"/>
        <v>0.7931034482758621</v>
      </c>
      <c r="G124" s="19">
        <f t="shared" si="19"/>
        <v>3.4482758620689655E-2</v>
      </c>
      <c r="H124" s="40">
        <f t="shared" si="20"/>
        <v>0.82758620689655171</v>
      </c>
      <c r="I124" s="22">
        <v>8</v>
      </c>
      <c r="J124" s="20">
        <v>7</v>
      </c>
      <c r="K124" s="20"/>
      <c r="L124" s="19">
        <f t="shared" si="21"/>
        <v>0.875</v>
      </c>
      <c r="M124" s="19">
        <f t="shared" si="22"/>
        <v>0</v>
      </c>
      <c r="N124" s="40">
        <f t="shared" si="23"/>
        <v>0.875</v>
      </c>
    </row>
    <row r="125" spans="1:14" x14ac:dyDescent="0.25">
      <c r="A125" s="41" t="s">
        <v>294</v>
      </c>
      <c r="B125" s="41" t="s">
        <v>295</v>
      </c>
      <c r="C125" s="20">
        <v>463</v>
      </c>
      <c r="D125" s="20">
        <v>404</v>
      </c>
      <c r="E125" s="20">
        <v>2</v>
      </c>
      <c r="F125" s="19">
        <f t="shared" si="18"/>
        <v>0.87257019438444927</v>
      </c>
      <c r="G125" s="19">
        <f t="shared" si="19"/>
        <v>4.3196544276457886E-3</v>
      </c>
      <c r="H125" s="40">
        <f t="shared" si="20"/>
        <v>0.87688984881209509</v>
      </c>
      <c r="I125" s="22">
        <v>1185</v>
      </c>
      <c r="J125" s="20">
        <v>915</v>
      </c>
      <c r="K125" s="20">
        <v>6</v>
      </c>
      <c r="L125" s="19">
        <f t="shared" si="21"/>
        <v>0.77215189873417722</v>
      </c>
      <c r="M125" s="19">
        <f t="shared" si="22"/>
        <v>5.0632911392405064E-3</v>
      </c>
      <c r="N125" s="40">
        <f t="shared" si="23"/>
        <v>0.77721518987341776</v>
      </c>
    </row>
    <row r="126" spans="1:14" x14ac:dyDescent="0.25">
      <c r="A126" s="41" t="s">
        <v>296</v>
      </c>
      <c r="B126" s="41" t="s">
        <v>297</v>
      </c>
      <c r="C126" s="20">
        <v>960</v>
      </c>
      <c r="D126" s="20">
        <v>730</v>
      </c>
      <c r="E126" s="20">
        <v>44</v>
      </c>
      <c r="F126" s="19">
        <f t="shared" si="18"/>
        <v>0.76041666666666663</v>
      </c>
      <c r="G126" s="19">
        <f t="shared" si="19"/>
        <v>4.583333333333333E-2</v>
      </c>
      <c r="H126" s="40">
        <f t="shared" si="20"/>
        <v>0.80625000000000002</v>
      </c>
      <c r="I126" s="22">
        <v>1695</v>
      </c>
      <c r="J126" s="20">
        <v>1059</v>
      </c>
      <c r="K126" s="20">
        <v>19</v>
      </c>
      <c r="L126" s="19">
        <f t="shared" si="21"/>
        <v>0.62477876106194685</v>
      </c>
      <c r="M126" s="19">
        <f t="shared" si="22"/>
        <v>1.1209439528023599E-2</v>
      </c>
      <c r="N126" s="40">
        <f t="shared" si="23"/>
        <v>0.63598820058997052</v>
      </c>
    </row>
    <row r="127" spans="1:14" x14ac:dyDescent="0.25">
      <c r="A127" s="41" t="s">
        <v>298</v>
      </c>
      <c r="B127" s="41" t="s">
        <v>299</v>
      </c>
      <c r="C127" s="20">
        <v>373</v>
      </c>
      <c r="D127" s="20">
        <v>283</v>
      </c>
      <c r="E127" s="20">
        <v>12</v>
      </c>
      <c r="F127" s="19">
        <f t="shared" si="18"/>
        <v>0.75871313672922247</v>
      </c>
      <c r="G127" s="19">
        <f t="shared" si="19"/>
        <v>3.2171581769436998E-2</v>
      </c>
      <c r="H127" s="40">
        <f t="shared" si="20"/>
        <v>0.79088471849865949</v>
      </c>
      <c r="I127" s="22">
        <v>592</v>
      </c>
      <c r="J127" s="20">
        <v>314</v>
      </c>
      <c r="K127" s="20">
        <v>9</v>
      </c>
      <c r="L127" s="19">
        <f t="shared" si="21"/>
        <v>0.53040540540540537</v>
      </c>
      <c r="M127" s="19">
        <f t="shared" si="22"/>
        <v>1.5202702702702704E-2</v>
      </c>
      <c r="N127" s="40">
        <f t="shared" si="23"/>
        <v>0.54560810810810811</v>
      </c>
    </row>
    <row r="128" spans="1:14" x14ac:dyDescent="0.25">
      <c r="A128" s="41" t="s">
        <v>300</v>
      </c>
      <c r="B128" s="41" t="s">
        <v>301</v>
      </c>
      <c r="C128" s="20">
        <v>13</v>
      </c>
      <c r="D128" s="20">
        <v>9</v>
      </c>
      <c r="E128" s="20"/>
      <c r="F128" s="19">
        <f t="shared" si="18"/>
        <v>0.69230769230769229</v>
      </c>
      <c r="G128" s="19">
        <f t="shared" si="19"/>
        <v>0</v>
      </c>
      <c r="H128" s="40">
        <f t="shared" si="20"/>
        <v>0.69230769230769229</v>
      </c>
      <c r="I128" s="22">
        <v>8</v>
      </c>
      <c r="J128" s="20">
        <v>7</v>
      </c>
      <c r="K128" s="20"/>
      <c r="L128" s="19">
        <f t="shared" si="21"/>
        <v>0.875</v>
      </c>
      <c r="M128" s="19">
        <f t="shared" si="22"/>
        <v>0</v>
      </c>
      <c r="N128" s="40">
        <f t="shared" si="23"/>
        <v>0.875</v>
      </c>
    </row>
    <row r="129" spans="1:14" x14ac:dyDescent="0.25">
      <c r="A129" s="41" t="s">
        <v>302</v>
      </c>
      <c r="B129" s="41" t="s">
        <v>303</v>
      </c>
      <c r="C129" s="20">
        <v>1029</v>
      </c>
      <c r="D129" s="20">
        <v>814</v>
      </c>
      <c r="E129" s="20">
        <v>28</v>
      </c>
      <c r="F129" s="19">
        <f t="shared" si="18"/>
        <v>0.79105928085519928</v>
      </c>
      <c r="G129" s="19">
        <f t="shared" si="19"/>
        <v>2.7210884353741496E-2</v>
      </c>
      <c r="H129" s="40">
        <f t="shared" si="20"/>
        <v>0.81827016520894069</v>
      </c>
      <c r="I129" s="22">
        <v>2470</v>
      </c>
      <c r="J129" s="20">
        <v>1353</v>
      </c>
      <c r="K129" s="20">
        <v>17</v>
      </c>
      <c r="L129" s="19">
        <f t="shared" si="21"/>
        <v>0.54777327935222675</v>
      </c>
      <c r="M129" s="19">
        <f t="shared" si="22"/>
        <v>6.8825910931174092E-3</v>
      </c>
      <c r="N129" s="40">
        <f t="shared" si="23"/>
        <v>0.55465587044534415</v>
      </c>
    </row>
    <row r="130" spans="1:14" x14ac:dyDescent="0.25">
      <c r="A130" s="41" t="s">
        <v>304</v>
      </c>
      <c r="B130" s="41" t="s">
        <v>305</v>
      </c>
      <c r="C130" s="20">
        <v>118</v>
      </c>
      <c r="D130" s="20">
        <v>104</v>
      </c>
      <c r="E130" s="20">
        <v>3</v>
      </c>
      <c r="F130" s="19">
        <f t="shared" si="18"/>
        <v>0.88135593220338981</v>
      </c>
      <c r="G130" s="19">
        <f t="shared" si="19"/>
        <v>2.5423728813559324E-2</v>
      </c>
      <c r="H130" s="40">
        <f t="shared" si="20"/>
        <v>0.90677966101694918</v>
      </c>
      <c r="I130" s="22">
        <v>48</v>
      </c>
      <c r="J130" s="20">
        <v>40</v>
      </c>
      <c r="K130" s="20">
        <v>1</v>
      </c>
      <c r="L130" s="19">
        <f t="shared" si="21"/>
        <v>0.83333333333333337</v>
      </c>
      <c r="M130" s="19">
        <f t="shared" si="22"/>
        <v>2.0833333333333332E-2</v>
      </c>
      <c r="N130" s="40">
        <f t="shared" si="23"/>
        <v>0.85416666666666663</v>
      </c>
    </row>
    <row r="131" spans="1:14" x14ac:dyDescent="0.25">
      <c r="A131" s="41" t="s">
        <v>306</v>
      </c>
      <c r="B131" s="41" t="s">
        <v>307</v>
      </c>
      <c r="C131" s="20">
        <v>618</v>
      </c>
      <c r="D131" s="20">
        <v>483</v>
      </c>
      <c r="E131" s="20">
        <v>15</v>
      </c>
      <c r="F131" s="19">
        <f t="shared" si="18"/>
        <v>0.78155339805825241</v>
      </c>
      <c r="G131" s="19">
        <f t="shared" si="19"/>
        <v>2.4271844660194174E-2</v>
      </c>
      <c r="H131" s="40">
        <f t="shared" si="20"/>
        <v>0.80582524271844658</v>
      </c>
      <c r="I131" s="22">
        <v>1020</v>
      </c>
      <c r="J131" s="20">
        <v>591</v>
      </c>
      <c r="K131" s="20">
        <v>10</v>
      </c>
      <c r="L131" s="19">
        <f t="shared" si="21"/>
        <v>0.5794117647058824</v>
      </c>
      <c r="M131" s="19">
        <f t="shared" si="22"/>
        <v>9.8039215686274508E-3</v>
      </c>
      <c r="N131" s="40">
        <f t="shared" si="23"/>
        <v>0.58921568627450982</v>
      </c>
    </row>
    <row r="132" spans="1:14" x14ac:dyDescent="0.25">
      <c r="A132" s="41" t="s">
        <v>308</v>
      </c>
      <c r="B132" s="41" t="s">
        <v>309</v>
      </c>
      <c r="C132" s="20">
        <v>579</v>
      </c>
      <c r="D132" s="20">
        <v>430</v>
      </c>
      <c r="E132" s="20">
        <v>14</v>
      </c>
      <c r="F132" s="19">
        <f t="shared" si="18"/>
        <v>0.7426597582037997</v>
      </c>
      <c r="G132" s="19">
        <f t="shared" si="19"/>
        <v>2.4179620034542316E-2</v>
      </c>
      <c r="H132" s="40">
        <f t="shared" si="20"/>
        <v>0.76683937823834192</v>
      </c>
      <c r="I132" s="22">
        <v>1095</v>
      </c>
      <c r="J132" s="20">
        <v>635</v>
      </c>
      <c r="K132" s="20">
        <v>4</v>
      </c>
      <c r="L132" s="19">
        <f t="shared" si="21"/>
        <v>0.57990867579908678</v>
      </c>
      <c r="M132" s="19">
        <f t="shared" si="22"/>
        <v>3.6529680365296802E-3</v>
      </c>
      <c r="N132" s="40">
        <f t="shared" si="23"/>
        <v>0.58356164383561648</v>
      </c>
    </row>
    <row r="133" spans="1:14" x14ac:dyDescent="0.25">
      <c r="A133" s="16" t="s">
        <v>323</v>
      </c>
      <c r="B133" s="16"/>
      <c r="C133" s="14">
        <v>67983</v>
      </c>
      <c r="D133" s="14">
        <v>52500</v>
      </c>
      <c r="E133" s="14">
        <v>2062</v>
      </c>
      <c r="F133" s="13">
        <f t="shared" si="18"/>
        <v>0.77225188650103704</v>
      </c>
      <c r="G133" s="13">
        <f t="shared" si="19"/>
        <v>3.0331112189812159E-2</v>
      </c>
      <c r="H133" s="39">
        <f t="shared" si="20"/>
        <v>0.80258299869084915</v>
      </c>
      <c r="I133" s="15">
        <v>113597</v>
      </c>
      <c r="J133" s="14">
        <v>67183</v>
      </c>
      <c r="K133" s="14">
        <v>1405</v>
      </c>
      <c r="L133" s="38">
        <f t="shared" si="21"/>
        <v>0.59141526624822838</v>
      </c>
      <c r="M133" s="38">
        <f t="shared" si="22"/>
        <v>1.2368284373707052E-2</v>
      </c>
      <c r="N133" s="37">
        <f t="shared" si="23"/>
        <v>0.60378355062193545</v>
      </c>
    </row>
    <row r="135" spans="1:14" x14ac:dyDescent="0.25">
      <c r="A135" t="s">
        <v>382</v>
      </c>
    </row>
    <row r="136" spans="1:14" x14ac:dyDescent="0.25">
      <c r="A136" t="s">
        <v>383</v>
      </c>
    </row>
    <row r="137" spans="1:14" x14ac:dyDescent="0.25">
      <c r="A137" t="s">
        <v>384</v>
      </c>
    </row>
    <row r="138" spans="1:14" x14ac:dyDescent="0.25">
      <c r="A138" t="s">
        <v>385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0894-7AF8-4808-A586-538C9858DEA4}">
  <dimension ref="A1:K141"/>
  <sheetViews>
    <sheetView workbookViewId="0">
      <pane xSplit="2" ySplit="2" topLeftCell="F33" activePane="bottomRight" state="frozen"/>
      <selection pane="topRight" activeCell="C1" sqref="C1"/>
      <selection pane="bottomLeft" activeCell="A4" sqref="A4"/>
      <selection pane="bottomRight" activeCell="J41" sqref="J41"/>
    </sheetView>
  </sheetViews>
  <sheetFormatPr defaultRowHeight="15" x14ac:dyDescent="0.25"/>
  <cols>
    <col min="1" max="1" width="11.7109375" customWidth="1"/>
    <col min="2" max="2" width="42.140625" customWidth="1"/>
    <col min="3" max="3" width="18.7109375" hidden="1" customWidth="1"/>
    <col min="4" max="4" width="16.28515625" hidden="1" customWidth="1"/>
    <col min="5" max="5" width="13.85546875" hidden="1" customWidth="1"/>
    <col min="6" max="9" width="14.7109375" customWidth="1"/>
    <col min="10" max="10" width="17.28515625" customWidth="1"/>
    <col min="11" max="11" width="14.7109375" customWidth="1"/>
  </cols>
  <sheetData>
    <row r="1" spans="1:11" x14ac:dyDescent="0.25">
      <c r="A1" t="s">
        <v>386</v>
      </c>
    </row>
    <row r="2" spans="1:11" ht="102" customHeight="1" x14ac:dyDescent="0.25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387</v>
      </c>
      <c r="G2" s="3" t="s">
        <v>388</v>
      </c>
      <c r="H2" s="48" t="s">
        <v>389</v>
      </c>
      <c r="I2" s="3" t="s">
        <v>390</v>
      </c>
      <c r="J2" s="3" t="s">
        <v>391</v>
      </c>
      <c r="K2" s="3" t="s">
        <v>392</v>
      </c>
    </row>
    <row r="3" spans="1:11" x14ac:dyDescent="0.25">
      <c r="A3" s="1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6">
        <v>978</v>
      </c>
      <c r="G3" s="6">
        <v>837</v>
      </c>
      <c r="H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0.85582822085889576</v>
      </c>
      <c r="I3" s="6">
        <v>576</v>
      </c>
      <c r="J3" s="6">
        <v>369</v>
      </c>
      <c r="K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0.640625</v>
      </c>
    </row>
    <row r="4" spans="1:11" x14ac:dyDescent="0.25">
      <c r="A4" s="1" t="s">
        <v>21</v>
      </c>
      <c r="B4" s="2" t="s">
        <v>22</v>
      </c>
      <c r="C4" s="2" t="s">
        <v>23</v>
      </c>
      <c r="D4" s="2" t="s">
        <v>19</v>
      </c>
      <c r="E4" s="2" t="s">
        <v>20</v>
      </c>
      <c r="F4" s="6">
        <v>6</v>
      </c>
      <c r="G4" s="6">
        <v>6</v>
      </c>
      <c r="H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4" s="6">
        <v>102</v>
      </c>
      <c r="J4" s="6">
        <v>57</v>
      </c>
      <c r="K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0.55882352941176472</v>
      </c>
    </row>
    <row r="5" spans="1:11" x14ac:dyDescent="0.25">
      <c r="A5" s="1" t="s">
        <v>24</v>
      </c>
      <c r="B5" s="2" t="s">
        <v>25</v>
      </c>
      <c r="C5" s="2" t="s">
        <v>23</v>
      </c>
      <c r="D5" s="2" t="s">
        <v>19</v>
      </c>
      <c r="E5" s="2" t="s">
        <v>20</v>
      </c>
      <c r="F5" s="6">
        <v>0</v>
      </c>
      <c r="G5" s="6">
        <v>0</v>
      </c>
      <c r="H5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5" s="6">
        <v>12</v>
      </c>
      <c r="J5" s="6" t="s">
        <v>337</v>
      </c>
      <c r="K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0.25</v>
      </c>
    </row>
    <row r="6" spans="1:11" x14ac:dyDescent="0.25">
      <c r="A6" s="1" t="s">
        <v>26</v>
      </c>
      <c r="B6" s="2" t="s">
        <v>27</v>
      </c>
      <c r="C6" s="2" t="s">
        <v>18</v>
      </c>
      <c r="D6" s="2" t="s">
        <v>19</v>
      </c>
      <c r="E6" s="2" t="s">
        <v>20</v>
      </c>
      <c r="F6" s="6">
        <v>0</v>
      </c>
      <c r="G6" s="6">
        <v>0</v>
      </c>
      <c r="H6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6" s="6">
        <v>0</v>
      </c>
      <c r="J6" s="6">
        <v>0</v>
      </c>
      <c r="K6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7" spans="1:11" x14ac:dyDescent="0.25">
      <c r="A7" s="1" t="s">
        <v>28</v>
      </c>
      <c r="B7" s="2" t="s">
        <v>29</v>
      </c>
      <c r="C7" s="2" t="s">
        <v>18</v>
      </c>
      <c r="D7" s="2" t="s">
        <v>19</v>
      </c>
      <c r="E7" s="2" t="s">
        <v>20</v>
      </c>
      <c r="F7" s="6">
        <v>6</v>
      </c>
      <c r="G7" s="6">
        <v>6</v>
      </c>
      <c r="H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7" s="6">
        <v>246</v>
      </c>
      <c r="J7" s="6">
        <v>60</v>
      </c>
      <c r="K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0.24390243902439024</v>
      </c>
    </row>
    <row r="8" spans="1:11" x14ac:dyDescent="0.25">
      <c r="A8" s="1" t="s">
        <v>30</v>
      </c>
      <c r="B8" s="2" t="s">
        <v>31</v>
      </c>
      <c r="C8" s="2" t="s">
        <v>18</v>
      </c>
      <c r="D8" s="2" t="s">
        <v>19</v>
      </c>
      <c r="E8" s="2" t="s">
        <v>20</v>
      </c>
      <c r="F8" s="6">
        <v>72</v>
      </c>
      <c r="G8" s="6">
        <v>54</v>
      </c>
      <c r="H8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0.75</v>
      </c>
      <c r="I8" s="6" t="s">
        <v>337</v>
      </c>
      <c r="J8" s="6">
        <v>0</v>
      </c>
      <c r="K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</v>
      </c>
    </row>
    <row r="9" spans="1:11" x14ac:dyDescent="0.25">
      <c r="A9" s="1" t="s">
        <v>32</v>
      </c>
      <c r="B9" s="2" t="s">
        <v>33</v>
      </c>
      <c r="C9" s="2" t="s">
        <v>18</v>
      </c>
      <c r="D9" s="2" t="s">
        <v>19</v>
      </c>
      <c r="E9" s="2" t="s">
        <v>34</v>
      </c>
      <c r="F9" s="6">
        <v>72</v>
      </c>
      <c r="G9" s="6">
        <v>57</v>
      </c>
      <c r="H9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0.79166666666666663</v>
      </c>
      <c r="I9" s="6">
        <v>309</v>
      </c>
      <c r="J9" s="6">
        <v>198</v>
      </c>
      <c r="K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0.64077669902912626</v>
      </c>
    </row>
    <row r="10" spans="1:11" x14ac:dyDescent="0.25">
      <c r="A10" s="1" t="s">
        <v>35</v>
      </c>
      <c r="B10" s="2" t="s">
        <v>36</v>
      </c>
      <c r="C10" s="2" t="s">
        <v>18</v>
      </c>
      <c r="D10" s="2" t="s">
        <v>19</v>
      </c>
      <c r="E10" s="2" t="s">
        <v>37</v>
      </c>
      <c r="F10" s="6">
        <v>276</v>
      </c>
      <c r="G10" s="6">
        <v>240</v>
      </c>
      <c r="H1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0.86956521739130432</v>
      </c>
      <c r="I10" s="6">
        <v>807</v>
      </c>
      <c r="J10" s="6">
        <v>531</v>
      </c>
      <c r="K1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0.65799256505576209</v>
      </c>
    </row>
    <row r="11" spans="1:11" x14ac:dyDescent="0.25">
      <c r="A11" s="1" t="s">
        <v>38</v>
      </c>
      <c r="B11" s="2" t="s">
        <v>39</v>
      </c>
      <c r="C11" s="2" t="s">
        <v>18</v>
      </c>
      <c r="D11" s="2" t="s">
        <v>19</v>
      </c>
      <c r="E11" s="2" t="s">
        <v>20</v>
      </c>
      <c r="F11" s="6">
        <v>0</v>
      </c>
      <c r="G11" s="6">
        <v>0</v>
      </c>
      <c r="H11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1" s="6">
        <v>0</v>
      </c>
      <c r="J11" s="6">
        <v>0</v>
      </c>
      <c r="K11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12" spans="1:11" x14ac:dyDescent="0.25">
      <c r="A12" s="1" t="s">
        <v>40</v>
      </c>
      <c r="B12" s="2" t="s">
        <v>41</v>
      </c>
      <c r="C12" s="2" t="s">
        <v>18</v>
      </c>
      <c r="D12" s="2" t="s">
        <v>42</v>
      </c>
      <c r="E12" s="2" t="s">
        <v>20</v>
      </c>
      <c r="F12" s="6">
        <v>216</v>
      </c>
      <c r="G12" s="6">
        <v>171</v>
      </c>
      <c r="H12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0.79166666666666663</v>
      </c>
      <c r="I12" s="6">
        <v>1521</v>
      </c>
      <c r="J12" s="6">
        <v>894</v>
      </c>
      <c r="K1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0.58777120315581854</v>
      </c>
    </row>
    <row r="13" spans="1:11" x14ac:dyDescent="0.25">
      <c r="A13" s="1" t="s">
        <v>43</v>
      </c>
      <c r="B13" s="2" t="s">
        <v>44</v>
      </c>
      <c r="C13" s="2" t="s">
        <v>45</v>
      </c>
      <c r="D13" s="2" t="s">
        <v>42</v>
      </c>
      <c r="E13" s="2" t="s">
        <v>20</v>
      </c>
      <c r="F13" s="6">
        <v>180</v>
      </c>
      <c r="G13" s="6">
        <v>123</v>
      </c>
      <c r="H1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0.68333333333333335</v>
      </c>
      <c r="I13" s="6">
        <v>750</v>
      </c>
      <c r="J13" s="6">
        <v>408</v>
      </c>
      <c r="K1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0.54400000000000004</v>
      </c>
    </row>
    <row r="14" spans="1:11" x14ac:dyDescent="0.25">
      <c r="A14" s="1" t="s">
        <v>46</v>
      </c>
      <c r="B14" s="2" t="s">
        <v>47</v>
      </c>
      <c r="C14" s="2" t="s">
        <v>48</v>
      </c>
      <c r="D14" s="2" t="s">
        <v>19</v>
      </c>
      <c r="E14" s="2" t="s">
        <v>20</v>
      </c>
      <c r="F14" s="6">
        <v>183</v>
      </c>
      <c r="G14" s="6">
        <v>135</v>
      </c>
      <c r="H1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0.73770491803278693</v>
      </c>
      <c r="I14" s="6">
        <v>567</v>
      </c>
      <c r="J14" s="6">
        <v>360</v>
      </c>
      <c r="K1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0.63492063492063489</v>
      </c>
    </row>
    <row r="15" spans="1:11" x14ac:dyDescent="0.25">
      <c r="A15" s="1" t="s">
        <v>49</v>
      </c>
      <c r="B15" s="2" t="s">
        <v>50</v>
      </c>
      <c r="C15" s="2" t="s">
        <v>51</v>
      </c>
      <c r="D15" s="2" t="s">
        <v>19</v>
      </c>
      <c r="E15" s="2" t="s">
        <v>20</v>
      </c>
      <c r="F15" s="6">
        <v>0</v>
      </c>
      <c r="G15" s="6">
        <v>0</v>
      </c>
      <c r="H15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5" s="6">
        <v>9</v>
      </c>
      <c r="J15" s="6">
        <v>6</v>
      </c>
      <c r="K1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0.66666666666666663</v>
      </c>
    </row>
    <row r="16" spans="1:11" x14ac:dyDescent="0.25">
      <c r="A16" s="1" t="s">
        <v>52</v>
      </c>
      <c r="B16" s="2" t="s">
        <v>53</v>
      </c>
      <c r="C16" s="2" t="s">
        <v>18</v>
      </c>
      <c r="D16" s="2" t="s">
        <v>19</v>
      </c>
      <c r="E16" s="2" t="s">
        <v>20</v>
      </c>
      <c r="F16" s="6">
        <v>0</v>
      </c>
      <c r="G16" s="6">
        <v>0</v>
      </c>
      <c r="H16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6" s="6">
        <v>0</v>
      </c>
      <c r="J16" s="6">
        <v>0</v>
      </c>
      <c r="K16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17" spans="1:11" x14ac:dyDescent="0.25">
      <c r="A17" s="1" t="s">
        <v>54</v>
      </c>
      <c r="B17" s="2" t="s">
        <v>55</v>
      </c>
      <c r="C17" s="2" t="s">
        <v>18</v>
      </c>
      <c r="D17" s="2" t="s">
        <v>19</v>
      </c>
      <c r="E17" s="2" t="s">
        <v>34</v>
      </c>
      <c r="F17" s="6">
        <v>0</v>
      </c>
      <c r="G17" s="6">
        <v>0</v>
      </c>
      <c r="H17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7" s="6">
        <v>45</v>
      </c>
      <c r="J17" s="6">
        <v>24</v>
      </c>
      <c r="K1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0.53333333333333333</v>
      </c>
    </row>
    <row r="18" spans="1:11" x14ac:dyDescent="0.25">
      <c r="A18" s="1" t="s">
        <v>56</v>
      </c>
      <c r="B18" s="2" t="s">
        <v>57</v>
      </c>
      <c r="C18" s="2" t="s">
        <v>58</v>
      </c>
      <c r="D18" s="2" t="s">
        <v>19</v>
      </c>
      <c r="E18" s="2" t="s">
        <v>34</v>
      </c>
      <c r="F18" s="6">
        <v>0</v>
      </c>
      <c r="G18" s="6">
        <v>0</v>
      </c>
      <c r="H18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8" s="6" t="s">
        <v>337</v>
      </c>
      <c r="J18" s="6">
        <v>0</v>
      </c>
      <c r="K1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</v>
      </c>
    </row>
    <row r="19" spans="1:11" x14ac:dyDescent="0.25">
      <c r="A19" s="1" t="s">
        <v>59</v>
      </c>
      <c r="B19" s="2" t="s">
        <v>60</v>
      </c>
      <c r="C19" s="2" t="s">
        <v>23</v>
      </c>
      <c r="D19" s="2" t="s">
        <v>19</v>
      </c>
      <c r="E19" s="2" t="s">
        <v>20</v>
      </c>
      <c r="F19" s="6">
        <v>0</v>
      </c>
      <c r="G19" s="6">
        <v>0</v>
      </c>
      <c r="H19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9" s="6">
        <v>141</v>
      </c>
      <c r="J19" s="6">
        <v>96</v>
      </c>
      <c r="K1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0.68085106382978722</v>
      </c>
    </row>
    <row r="20" spans="1:11" x14ac:dyDescent="0.25">
      <c r="A20" s="1" t="s">
        <v>61</v>
      </c>
      <c r="B20" s="2" t="s">
        <v>62</v>
      </c>
      <c r="C20" s="2" t="s">
        <v>63</v>
      </c>
      <c r="D20" s="2" t="s">
        <v>19</v>
      </c>
      <c r="E20" s="2" t="s">
        <v>20</v>
      </c>
      <c r="F20" s="6">
        <v>15</v>
      </c>
      <c r="G20" s="6">
        <v>12</v>
      </c>
      <c r="H2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</v>
      </c>
      <c r="I20" s="6">
        <v>27</v>
      </c>
      <c r="J20" s="6">
        <v>12</v>
      </c>
      <c r="K2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0.44444444444444442</v>
      </c>
    </row>
    <row r="21" spans="1:11" x14ac:dyDescent="0.25">
      <c r="A21" s="1" t="s">
        <v>64</v>
      </c>
      <c r="B21" s="2" t="s">
        <v>65</v>
      </c>
      <c r="C21" s="2" t="s">
        <v>66</v>
      </c>
      <c r="D21" s="2" t="s">
        <v>19</v>
      </c>
      <c r="E21" s="2" t="s">
        <v>20</v>
      </c>
      <c r="F21" s="6" t="s">
        <v>337</v>
      </c>
      <c r="G21" s="6" t="s">
        <v>337</v>
      </c>
      <c r="H21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21" s="6">
        <v>36</v>
      </c>
      <c r="J21" s="6">
        <v>18</v>
      </c>
      <c r="K2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</v>
      </c>
    </row>
    <row r="22" spans="1:11" x14ac:dyDescent="0.25">
      <c r="A22" s="1" t="s">
        <v>67</v>
      </c>
      <c r="B22" s="2" t="s">
        <v>68</v>
      </c>
      <c r="C22" s="2" t="s">
        <v>18</v>
      </c>
      <c r="D22" s="2" t="s">
        <v>19</v>
      </c>
      <c r="E22" s="2" t="s">
        <v>20</v>
      </c>
      <c r="F22" s="6">
        <v>0</v>
      </c>
      <c r="G22" s="6">
        <v>0</v>
      </c>
      <c r="H22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22" s="6">
        <v>0</v>
      </c>
      <c r="J22" s="6">
        <v>0</v>
      </c>
      <c r="K22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23" spans="1:11" x14ac:dyDescent="0.25">
      <c r="A23" s="1" t="s">
        <v>69</v>
      </c>
      <c r="B23" s="2" t="s">
        <v>70</v>
      </c>
      <c r="C23" s="2" t="s">
        <v>18</v>
      </c>
      <c r="D23" s="2" t="s">
        <v>71</v>
      </c>
      <c r="E23" s="2" t="s">
        <v>20</v>
      </c>
      <c r="F23" s="6">
        <v>69</v>
      </c>
      <c r="G23" s="6">
        <v>57</v>
      </c>
      <c r="H2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0.82608695652173914</v>
      </c>
      <c r="I23" s="6">
        <v>1971</v>
      </c>
      <c r="J23" s="6">
        <v>1194</v>
      </c>
      <c r="K2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0.60578386605783863</v>
      </c>
    </row>
    <row r="24" spans="1:11" x14ac:dyDescent="0.25">
      <c r="A24" s="1" t="s">
        <v>72</v>
      </c>
      <c r="B24" s="2" t="s">
        <v>73</v>
      </c>
      <c r="C24" s="2" t="s">
        <v>18</v>
      </c>
      <c r="D24" s="2" t="s">
        <v>19</v>
      </c>
      <c r="E24" s="2" t="s">
        <v>20</v>
      </c>
      <c r="F24" s="6">
        <v>0</v>
      </c>
      <c r="G24" s="6">
        <v>0</v>
      </c>
      <c r="H24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24" s="6">
        <v>24</v>
      </c>
      <c r="J24" s="6">
        <v>0</v>
      </c>
      <c r="K2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</v>
      </c>
    </row>
    <row r="25" spans="1:11" x14ac:dyDescent="0.25">
      <c r="A25" s="1" t="s">
        <v>74</v>
      </c>
      <c r="B25" s="2" t="s">
        <v>75</v>
      </c>
      <c r="C25" s="2" t="s">
        <v>18</v>
      </c>
      <c r="D25" s="2" t="s">
        <v>19</v>
      </c>
      <c r="E25" s="2" t="s">
        <v>20</v>
      </c>
      <c r="F25" s="6">
        <v>111</v>
      </c>
      <c r="G25" s="6">
        <v>81</v>
      </c>
      <c r="H2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0.72972972972972971</v>
      </c>
      <c r="I25" s="6">
        <v>534</v>
      </c>
      <c r="J25" s="6">
        <v>300</v>
      </c>
      <c r="K2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0.5617977528089888</v>
      </c>
    </row>
    <row r="26" spans="1:11" x14ac:dyDescent="0.25">
      <c r="A26" s="1" t="s">
        <v>76</v>
      </c>
      <c r="B26" s="2" t="s">
        <v>77</v>
      </c>
      <c r="C26" s="2" t="s">
        <v>78</v>
      </c>
      <c r="D26" s="2" t="s">
        <v>19</v>
      </c>
      <c r="E26" s="2" t="s">
        <v>20</v>
      </c>
      <c r="F26" s="6">
        <v>12</v>
      </c>
      <c r="G26" s="6">
        <v>6</v>
      </c>
      <c r="H26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0.5</v>
      </c>
      <c r="I26" s="6">
        <v>72</v>
      </c>
      <c r="J26" s="6">
        <v>42</v>
      </c>
      <c r="K2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0.58333333333333337</v>
      </c>
    </row>
    <row r="27" spans="1:11" x14ac:dyDescent="0.25">
      <c r="A27" s="1" t="s">
        <v>79</v>
      </c>
      <c r="B27" s="2" t="s">
        <v>80</v>
      </c>
      <c r="C27" s="2" t="s">
        <v>18</v>
      </c>
      <c r="D27" s="2" t="s">
        <v>19</v>
      </c>
      <c r="E27" s="2" t="s">
        <v>20</v>
      </c>
      <c r="F27" s="6">
        <v>303</v>
      </c>
      <c r="G27" s="6">
        <v>246</v>
      </c>
      <c r="H2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0.81188118811881194</v>
      </c>
      <c r="I27" s="6">
        <v>654</v>
      </c>
      <c r="J27" s="6">
        <v>420</v>
      </c>
      <c r="K2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0.64220183486238536</v>
      </c>
    </row>
    <row r="28" spans="1:11" x14ac:dyDescent="0.25">
      <c r="A28" s="1" t="s">
        <v>81</v>
      </c>
      <c r="B28" s="2" t="s">
        <v>82</v>
      </c>
      <c r="C28" s="2" t="s">
        <v>78</v>
      </c>
      <c r="D28" s="2" t="s">
        <v>19</v>
      </c>
      <c r="E28" s="2" t="s">
        <v>20</v>
      </c>
      <c r="F28" s="6">
        <v>42</v>
      </c>
      <c r="G28" s="6">
        <v>36</v>
      </c>
      <c r="H28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0.8571428571428571</v>
      </c>
      <c r="I28" s="6">
        <v>123</v>
      </c>
      <c r="J28" s="6">
        <v>75</v>
      </c>
      <c r="K2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0.6097560975609756</v>
      </c>
    </row>
    <row r="29" spans="1:11" x14ac:dyDescent="0.25">
      <c r="A29" s="1" t="s">
        <v>83</v>
      </c>
      <c r="B29" s="2" t="s">
        <v>84</v>
      </c>
      <c r="C29" s="2" t="s">
        <v>48</v>
      </c>
      <c r="D29" s="2" t="s">
        <v>19</v>
      </c>
      <c r="E29" s="2" t="s">
        <v>20</v>
      </c>
      <c r="F29" s="6">
        <v>0</v>
      </c>
      <c r="G29" s="6">
        <v>0</v>
      </c>
      <c r="H29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29" s="6">
        <v>24</v>
      </c>
      <c r="J29" s="6">
        <v>9</v>
      </c>
      <c r="K2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0.375</v>
      </c>
    </row>
    <row r="30" spans="1:11" x14ac:dyDescent="0.25">
      <c r="A30" s="1" t="s">
        <v>85</v>
      </c>
      <c r="B30" s="2" t="s">
        <v>86</v>
      </c>
      <c r="C30" s="2" t="s">
        <v>48</v>
      </c>
      <c r="D30" s="2" t="s">
        <v>42</v>
      </c>
      <c r="E30" s="2" t="s">
        <v>20</v>
      </c>
      <c r="F30" s="6">
        <v>120</v>
      </c>
      <c r="G30" s="6">
        <v>90</v>
      </c>
      <c r="H3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0.75</v>
      </c>
      <c r="I30" s="6">
        <v>582</v>
      </c>
      <c r="J30" s="6">
        <v>378</v>
      </c>
      <c r="K3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0.64948453608247425</v>
      </c>
    </row>
    <row r="31" spans="1:11" x14ac:dyDescent="0.25">
      <c r="A31" s="1" t="s">
        <v>87</v>
      </c>
      <c r="B31" s="2" t="s">
        <v>88</v>
      </c>
      <c r="C31" s="2" t="s">
        <v>89</v>
      </c>
      <c r="D31" s="2" t="s">
        <v>19</v>
      </c>
      <c r="E31" s="2" t="s">
        <v>20</v>
      </c>
      <c r="F31" s="6">
        <v>6</v>
      </c>
      <c r="G31" s="6" t="s">
        <v>337</v>
      </c>
      <c r="H31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0.5</v>
      </c>
      <c r="I31" s="6">
        <v>45</v>
      </c>
      <c r="J31" s="6">
        <v>24</v>
      </c>
      <c r="K3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0.53333333333333333</v>
      </c>
    </row>
    <row r="32" spans="1:11" x14ac:dyDescent="0.25">
      <c r="A32" s="1" t="s">
        <v>90</v>
      </c>
      <c r="B32" s="2" t="s">
        <v>91</v>
      </c>
      <c r="C32" s="2" t="s">
        <v>89</v>
      </c>
      <c r="D32" s="2" t="s">
        <v>71</v>
      </c>
      <c r="E32" s="2" t="s">
        <v>20</v>
      </c>
      <c r="F32" s="6">
        <v>0</v>
      </c>
      <c r="G32" s="6">
        <v>0</v>
      </c>
      <c r="H32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32" s="6">
        <v>12</v>
      </c>
      <c r="J32" s="6" t="s">
        <v>337</v>
      </c>
      <c r="K3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0.25</v>
      </c>
    </row>
    <row r="33" spans="1:11" x14ac:dyDescent="0.25">
      <c r="A33" s="1" t="s">
        <v>92</v>
      </c>
      <c r="B33" s="2" t="s">
        <v>93</v>
      </c>
      <c r="C33" s="2" t="s">
        <v>63</v>
      </c>
      <c r="D33" s="2" t="s">
        <v>42</v>
      </c>
      <c r="E33" s="2" t="s">
        <v>20</v>
      </c>
      <c r="F33" s="6">
        <v>204</v>
      </c>
      <c r="G33" s="6">
        <v>156</v>
      </c>
      <c r="H3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0.76470588235294112</v>
      </c>
      <c r="I33" s="6">
        <v>639</v>
      </c>
      <c r="J33" s="6">
        <v>420</v>
      </c>
      <c r="K3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0.65727699530516437</v>
      </c>
    </row>
    <row r="34" spans="1:11" x14ac:dyDescent="0.25">
      <c r="A34" s="1" t="s">
        <v>94</v>
      </c>
      <c r="B34" s="2" t="s">
        <v>95</v>
      </c>
      <c r="C34" s="2" t="s">
        <v>18</v>
      </c>
      <c r="D34" s="2" t="s">
        <v>19</v>
      </c>
      <c r="E34" s="2" t="s">
        <v>20</v>
      </c>
      <c r="F34" s="6">
        <v>132</v>
      </c>
      <c r="G34" s="6">
        <v>114</v>
      </c>
      <c r="H3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0.86363636363636365</v>
      </c>
      <c r="I34" s="6">
        <v>0</v>
      </c>
      <c r="J34" s="6">
        <v>0</v>
      </c>
      <c r="K34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35" spans="1:11" x14ac:dyDescent="0.25">
      <c r="A35" s="1" t="s">
        <v>96</v>
      </c>
      <c r="B35" s="2" t="s">
        <v>97</v>
      </c>
      <c r="C35" s="2" t="s">
        <v>98</v>
      </c>
      <c r="D35" s="2" t="s">
        <v>42</v>
      </c>
      <c r="E35" s="2" t="s">
        <v>20</v>
      </c>
      <c r="F35" s="6">
        <v>360</v>
      </c>
      <c r="G35" s="6">
        <v>300</v>
      </c>
      <c r="H3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0.83333333333333337</v>
      </c>
      <c r="I35" s="6">
        <v>1734</v>
      </c>
      <c r="J35" s="6">
        <v>1047</v>
      </c>
      <c r="K3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0.60380622837370246</v>
      </c>
    </row>
    <row r="36" spans="1:11" x14ac:dyDescent="0.25">
      <c r="A36" s="1" t="s">
        <v>99</v>
      </c>
      <c r="B36" s="2" t="s">
        <v>100</v>
      </c>
      <c r="C36" s="2" t="s">
        <v>98</v>
      </c>
      <c r="D36" s="2" t="s">
        <v>19</v>
      </c>
      <c r="E36" s="2" t="s">
        <v>20</v>
      </c>
      <c r="F36" s="6">
        <v>30</v>
      </c>
      <c r="G36" s="6">
        <v>24</v>
      </c>
      <c r="H36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</v>
      </c>
      <c r="I36" s="6">
        <v>66</v>
      </c>
      <c r="J36" s="6">
        <v>51</v>
      </c>
      <c r="K3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0.77272727272727271</v>
      </c>
    </row>
    <row r="37" spans="1:11" x14ac:dyDescent="0.25">
      <c r="A37" s="1" t="s">
        <v>101</v>
      </c>
      <c r="B37" s="2" t="s">
        <v>102</v>
      </c>
      <c r="C37" s="2" t="s">
        <v>98</v>
      </c>
      <c r="D37" s="2" t="s">
        <v>19</v>
      </c>
      <c r="E37" s="2" t="s">
        <v>20</v>
      </c>
      <c r="F37" s="6" t="s">
        <v>337</v>
      </c>
      <c r="G37" s="6" t="s">
        <v>337</v>
      </c>
      <c r="H3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37" s="6">
        <v>36</v>
      </c>
      <c r="J37" s="6">
        <v>18</v>
      </c>
      <c r="K3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</v>
      </c>
    </row>
    <row r="38" spans="1:11" x14ac:dyDescent="0.25">
      <c r="A38" s="1" t="s">
        <v>103</v>
      </c>
      <c r="B38" s="2" t="s">
        <v>104</v>
      </c>
      <c r="C38" s="2" t="s">
        <v>105</v>
      </c>
      <c r="D38" s="2" t="s">
        <v>42</v>
      </c>
      <c r="E38" s="2" t="s">
        <v>20</v>
      </c>
      <c r="F38" s="6">
        <v>48</v>
      </c>
      <c r="G38" s="6">
        <v>36</v>
      </c>
      <c r="H38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0.75</v>
      </c>
      <c r="I38" s="6">
        <v>114</v>
      </c>
      <c r="J38" s="6">
        <v>63</v>
      </c>
      <c r="K3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0.55263157894736847</v>
      </c>
    </row>
    <row r="39" spans="1:11" x14ac:dyDescent="0.25">
      <c r="A39" s="1" t="s">
        <v>106</v>
      </c>
      <c r="B39" s="2" t="s">
        <v>107</v>
      </c>
      <c r="C39" s="2" t="s">
        <v>108</v>
      </c>
      <c r="D39" s="2" t="s">
        <v>71</v>
      </c>
      <c r="E39" s="2" t="s">
        <v>20</v>
      </c>
      <c r="F39" s="6">
        <v>237</v>
      </c>
      <c r="G39" s="6">
        <v>192</v>
      </c>
      <c r="H39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0.810126582278481</v>
      </c>
      <c r="I39" s="6">
        <v>627</v>
      </c>
      <c r="J39" s="6">
        <v>360</v>
      </c>
      <c r="K3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0.57416267942583732</v>
      </c>
    </row>
    <row r="40" spans="1:11" x14ac:dyDescent="0.25">
      <c r="A40" s="1" t="s">
        <v>109</v>
      </c>
      <c r="B40" s="2" t="s">
        <v>110</v>
      </c>
      <c r="C40" s="2" t="s">
        <v>63</v>
      </c>
      <c r="D40" s="2" t="s">
        <v>19</v>
      </c>
      <c r="E40" s="2" t="s">
        <v>20</v>
      </c>
      <c r="F40" s="6">
        <v>6</v>
      </c>
      <c r="G40" s="6" t="s">
        <v>337</v>
      </c>
      <c r="H4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0.5</v>
      </c>
      <c r="I40" s="6">
        <v>36</v>
      </c>
      <c r="J40" s="6">
        <v>30</v>
      </c>
      <c r="K4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0.83333333333333337</v>
      </c>
    </row>
    <row r="41" spans="1:11" x14ac:dyDescent="0.25">
      <c r="A41" s="1" t="s">
        <v>111</v>
      </c>
      <c r="B41" s="2" t="s">
        <v>112</v>
      </c>
      <c r="C41" s="2" t="s">
        <v>18</v>
      </c>
      <c r="D41" s="2" t="s">
        <v>19</v>
      </c>
      <c r="E41" s="2" t="s">
        <v>20</v>
      </c>
      <c r="F41" s="6" t="s">
        <v>337</v>
      </c>
      <c r="G41" s="6" t="s">
        <v>337</v>
      </c>
      <c r="H41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41" s="6">
        <v>21</v>
      </c>
      <c r="J41" s="6">
        <v>15</v>
      </c>
      <c r="K4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0.7142857142857143</v>
      </c>
    </row>
    <row r="42" spans="1:11" x14ac:dyDescent="0.25">
      <c r="A42" s="1" t="s">
        <v>113</v>
      </c>
      <c r="B42" s="2" t="s">
        <v>114</v>
      </c>
      <c r="C42" s="2" t="s">
        <v>18</v>
      </c>
      <c r="D42" s="2" t="s">
        <v>19</v>
      </c>
      <c r="E42" s="2" t="s">
        <v>20</v>
      </c>
      <c r="F42" s="6" t="s">
        <v>337</v>
      </c>
      <c r="G42" s="6" t="s">
        <v>337</v>
      </c>
      <c r="H42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42" s="6">
        <v>6</v>
      </c>
      <c r="J42" s="6" t="s">
        <v>337</v>
      </c>
      <c r="K4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</v>
      </c>
    </row>
    <row r="43" spans="1:11" x14ac:dyDescent="0.25">
      <c r="A43" s="1" t="s">
        <v>115</v>
      </c>
      <c r="B43" s="2" t="s">
        <v>116</v>
      </c>
      <c r="C43" s="2" t="s">
        <v>98</v>
      </c>
      <c r="D43" s="2" t="s">
        <v>19</v>
      </c>
      <c r="E43" s="2" t="s">
        <v>20</v>
      </c>
      <c r="F43" s="6" t="s">
        <v>337</v>
      </c>
      <c r="G43" s="6" t="s">
        <v>337</v>
      </c>
      <c r="H4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43" s="6" t="s">
        <v>337</v>
      </c>
      <c r="J43" s="6" t="s">
        <v>337</v>
      </c>
      <c r="K4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1</v>
      </c>
    </row>
    <row r="44" spans="1:11" x14ac:dyDescent="0.25">
      <c r="A44" s="1" t="s">
        <v>117</v>
      </c>
      <c r="B44" s="2" t="s">
        <v>118</v>
      </c>
      <c r="C44" s="2" t="s">
        <v>18</v>
      </c>
      <c r="D44" s="2" t="s">
        <v>19</v>
      </c>
      <c r="E44" s="2" t="s">
        <v>20</v>
      </c>
      <c r="F44" s="6">
        <v>0</v>
      </c>
      <c r="G44" s="6">
        <v>0</v>
      </c>
      <c r="H44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44" s="6">
        <v>21</v>
      </c>
      <c r="J44" s="6">
        <v>15</v>
      </c>
      <c r="K4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0.7142857142857143</v>
      </c>
    </row>
    <row r="45" spans="1:11" x14ac:dyDescent="0.25">
      <c r="A45" s="1" t="s">
        <v>119</v>
      </c>
      <c r="B45" s="2" t="s">
        <v>120</v>
      </c>
      <c r="C45" s="2" t="s">
        <v>121</v>
      </c>
      <c r="D45" s="2" t="s">
        <v>42</v>
      </c>
      <c r="E45" s="2" t="s">
        <v>20</v>
      </c>
      <c r="F45" s="6">
        <v>120</v>
      </c>
      <c r="G45" s="6">
        <v>99</v>
      </c>
      <c r="H4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0.82499999999999996</v>
      </c>
      <c r="I45" s="6">
        <v>651</v>
      </c>
      <c r="J45" s="6">
        <v>372</v>
      </c>
      <c r="K4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0.5714285714285714</v>
      </c>
    </row>
    <row r="46" spans="1:11" x14ac:dyDescent="0.25">
      <c r="A46" s="1" t="s">
        <v>122</v>
      </c>
      <c r="B46" s="2" t="s">
        <v>123</v>
      </c>
      <c r="C46" s="2" t="s">
        <v>124</v>
      </c>
      <c r="D46" s="2" t="s">
        <v>19</v>
      </c>
      <c r="E46" s="2" t="s">
        <v>20</v>
      </c>
      <c r="F46" s="6">
        <v>0</v>
      </c>
      <c r="G46" s="6">
        <v>0</v>
      </c>
      <c r="H46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46" s="6">
        <v>24</v>
      </c>
      <c r="J46" s="6" t="s">
        <v>337</v>
      </c>
      <c r="K4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0.125</v>
      </c>
    </row>
    <row r="47" spans="1:11" x14ac:dyDescent="0.25">
      <c r="A47" s="1" t="s">
        <v>125</v>
      </c>
      <c r="B47" s="2" t="s">
        <v>126</v>
      </c>
      <c r="C47" s="2" t="s">
        <v>124</v>
      </c>
      <c r="D47" s="2" t="s">
        <v>42</v>
      </c>
      <c r="E47" s="2" t="s">
        <v>20</v>
      </c>
      <c r="F47" s="6">
        <v>177</v>
      </c>
      <c r="G47" s="6">
        <v>135</v>
      </c>
      <c r="H4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0.76271186440677963</v>
      </c>
      <c r="I47" s="6">
        <v>699</v>
      </c>
      <c r="J47" s="6">
        <v>408</v>
      </c>
      <c r="K4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0.58369098712446355</v>
      </c>
    </row>
    <row r="48" spans="1:11" x14ac:dyDescent="0.25">
      <c r="A48" s="1" t="s">
        <v>127</v>
      </c>
      <c r="B48" s="2" t="s">
        <v>128</v>
      </c>
      <c r="C48" s="2" t="s">
        <v>18</v>
      </c>
      <c r="D48" s="2" t="s">
        <v>42</v>
      </c>
      <c r="E48" s="2" t="s">
        <v>20</v>
      </c>
      <c r="F48" s="6">
        <v>330</v>
      </c>
      <c r="G48" s="6">
        <v>270</v>
      </c>
      <c r="H48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0.81818181818181823</v>
      </c>
      <c r="I48" s="6">
        <v>1443</v>
      </c>
      <c r="J48" s="6">
        <v>888</v>
      </c>
      <c r="K4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0.61538461538461542</v>
      </c>
    </row>
    <row r="49" spans="1:11" x14ac:dyDescent="0.25">
      <c r="A49" s="1" t="s">
        <v>129</v>
      </c>
      <c r="B49" s="2" t="s">
        <v>130</v>
      </c>
      <c r="C49" s="2" t="s">
        <v>18</v>
      </c>
      <c r="D49" s="2" t="s">
        <v>19</v>
      </c>
      <c r="E49" s="2" t="s">
        <v>20</v>
      </c>
      <c r="F49" s="6">
        <v>6</v>
      </c>
      <c r="G49" s="6">
        <v>6</v>
      </c>
      <c r="H49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49" s="6">
        <v>72</v>
      </c>
      <c r="J49" s="6">
        <v>63</v>
      </c>
      <c r="K4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0.875</v>
      </c>
    </row>
    <row r="50" spans="1:11" x14ac:dyDescent="0.25">
      <c r="A50" s="1" t="s">
        <v>131</v>
      </c>
      <c r="B50" s="2" t="s">
        <v>132</v>
      </c>
      <c r="C50" s="2" t="s">
        <v>78</v>
      </c>
      <c r="D50" s="2" t="s">
        <v>19</v>
      </c>
      <c r="E50" s="2" t="s">
        <v>20</v>
      </c>
      <c r="F50" s="6">
        <v>9</v>
      </c>
      <c r="G50" s="6">
        <v>6</v>
      </c>
      <c r="H5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0.66666666666666663</v>
      </c>
      <c r="I50" s="6">
        <v>144</v>
      </c>
      <c r="J50" s="6">
        <v>48</v>
      </c>
      <c r="K5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0.33333333333333331</v>
      </c>
    </row>
    <row r="51" spans="1:11" x14ac:dyDescent="0.25">
      <c r="A51" s="1" t="s">
        <v>133</v>
      </c>
      <c r="B51" s="2" t="s">
        <v>134</v>
      </c>
      <c r="C51" s="2" t="s">
        <v>18</v>
      </c>
      <c r="D51" s="2" t="s">
        <v>19</v>
      </c>
      <c r="E51" s="2" t="s">
        <v>20</v>
      </c>
      <c r="F51" s="6">
        <v>153</v>
      </c>
      <c r="G51" s="6">
        <v>123</v>
      </c>
      <c r="H51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0.80392156862745101</v>
      </c>
      <c r="I51" s="6">
        <v>411</v>
      </c>
      <c r="J51" s="6">
        <v>306</v>
      </c>
      <c r="K5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0.74452554744525545</v>
      </c>
    </row>
    <row r="52" spans="1:11" x14ac:dyDescent="0.25">
      <c r="A52" s="1" t="s">
        <v>135</v>
      </c>
      <c r="B52" s="2" t="s">
        <v>136</v>
      </c>
      <c r="C52" s="2" t="s">
        <v>89</v>
      </c>
      <c r="D52" s="2" t="s">
        <v>19</v>
      </c>
      <c r="E52" s="2" t="s">
        <v>20</v>
      </c>
      <c r="F52" s="6">
        <v>0</v>
      </c>
      <c r="G52" s="6">
        <v>0</v>
      </c>
      <c r="H52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52" s="6">
        <v>6</v>
      </c>
      <c r="J52" s="6" t="s">
        <v>337</v>
      </c>
      <c r="K5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</v>
      </c>
    </row>
    <row r="53" spans="1:11" x14ac:dyDescent="0.25">
      <c r="A53" s="1" t="s">
        <v>137</v>
      </c>
      <c r="B53" s="2" t="s">
        <v>138</v>
      </c>
      <c r="C53" s="2" t="s">
        <v>18</v>
      </c>
      <c r="D53" s="2" t="s">
        <v>19</v>
      </c>
      <c r="E53" s="2" t="s">
        <v>20</v>
      </c>
      <c r="F53" s="6">
        <v>0</v>
      </c>
      <c r="G53" s="6">
        <v>0</v>
      </c>
      <c r="H53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53" s="6">
        <v>0</v>
      </c>
      <c r="J53" s="6">
        <v>0</v>
      </c>
      <c r="K53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54" spans="1:11" x14ac:dyDescent="0.25">
      <c r="A54" s="1" t="s">
        <v>139</v>
      </c>
      <c r="B54" s="2" t="s">
        <v>140</v>
      </c>
      <c r="C54" s="2" t="s">
        <v>18</v>
      </c>
      <c r="D54" s="2" t="s">
        <v>19</v>
      </c>
      <c r="E54" s="2" t="s">
        <v>20</v>
      </c>
      <c r="F54" s="6">
        <v>18</v>
      </c>
      <c r="G54" s="6">
        <v>18</v>
      </c>
      <c r="H5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54" s="6" t="s">
        <v>337</v>
      </c>
      <c r="J54" s="6" t="s">
        <v>337</v>
      </c>
      <c r="K5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1</v>
      </c>
    </row>
    <row r="55" spans="1:11" x14ac:dyDescent="0.25">
      <c r="A55" s="1" t="s">
        <v>141</v>
      </c>
      <c r="B55" s="2" t="s">
        <v>142</v>
      </c>
      <c r="C55" s="2" t="s">
        <v>105</v>
      </c>
      <c r="D55" s="2" t="s">
        <v>19</v>
      </c>
      <c r="E55" s="2" t="s">
        <v>20</v>
      </c>
      <c r="F55" s="6">
        <v>18</v>
      </c>
      <c r="G55" s="6">
        <v>15</v>
      </c>
      <c r="H5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0.83333333333333337</v>
      </c>
      <c r="I55" s="6">
        <v>36</v>
      </c>
      <c r="J55" s="6">
        <v>27</v>
      </c>
      <c r="K5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0.75</v>
      </c>
    </row>
    <row r="56" spans="1:11" x14ac:dyDescent="0.25">
      <c r="A56" s="1" t="s">
        <v>143</v>
      </c>
      <c r="B56" s="2" t="s">
        <v>144</v>
      </c>
      <c r="C56" s="2" t="s">
        <v>66</v>
      </c>
      <c r="D56" s="2" t="s">
        <v>42</v>
      </c>
      <c r="E56" s="2" t="s">
        <v>20</v>
      </c>
      <c r="F56" s="6">
        <v>111</v>
      </c>
      <c r="G56" s="6">
        <v>93</v>
      </c>
      <c r="H56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0.83783783783783783</v>
      </c>
      <c r="I56" s="6">
        <v>468</v>
      </c>
      <c r="J56" s="6">
        <v>276</v>
      </c>
      <c r="K5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0.58974358974358976</v>
      </c>
    </row>
    <row r="57" spans="1:11" x14ac:dyDescent="0.25">
      <c r="A57" s="1" t="s">
        <v>145</v>
      </c>
      <c r="B57" s="2" t="s">
        <v>146</v>
      </c>
      <c r="C57" s="2" t="s">
        <v>147</v>
      </c>
      <c r="D57" s="2" t="s">
        <v>42</v>
      </c>
      <c r="E57" s="2" t="s">
        <v>20</v>
      </c>
      <c r="F57" s="6">
        <v>501</v>
      </c>
      <c r="G57" s="6">
        <v>411</v>
      </c>
      <c r="H5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0.82035928143712578</v>
      </c>
      <c r="I57" s="6">
        <v>1317</v>
      </c>
      <c r="J57" s="6">
        <v>804</v>
      </c>
      <c r="K5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0.61047835990888377</v>
      </c>
    </row>
    <row r="58" spans="1:11" x14ac:dyDescent="0.25">
      <c r="A58" s="1" t="s">
        <v>148</v>
      </c>
      <c r="B58" s="2" t="s">
        <v>149</v>
      </c>
      <c r="C58" s="2" t="s">
        <v>63</v>
      </c>
      <c r="D58" s="2" t="s">
        <v>42</v>
      </c>
      <c r="E58" s="2" t="s">
        <v>20</v>
      </c>
      <c r="F58" s="6">
        <v>45</v>
      </c>
      <c r="G58" s="6">
        <v>27</v>
      </c>
      <c r="H58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0.6</v>
      </c>
      <c r="I58" s="6">
        <v>276</v>
      </c>
      <c r="J58" s="6">
        <v>138</v>
      </c>
      <c r="K5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</v>
      </c>
    </row>
    <row r="59" spans="1:11" x14ac:dyDescent="0.25">
      <c r="A59" s="1" t="s">
        <v>150</v>
      </c>
      <c r="B59" s="2" t="s">
        <v>151</v>
      </c>
      <c r="C59" s="2" t="s">
        <v>63</v>
      </c>
      <c r="D59" s="2" t="s">
        <v>42</v>
      </c>
      <c r="E59" s="2" t="s">
        <v>20</v>
      </c>
      <c r="F59" s="6">
        <v>387</v>
      </c>
      <c r="G59" s="6">
        <v>300</v>
      </c>
      <c r="H59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0.77519379844961245</v>
      </c>
      <c r="I59" s="6">
        <v>1908</v>
      </c>
      <c r="J59" s="6">
        <v>1203</v>
      </c>
      <c r="K5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0.63050314465408808</v>
      </c>
    </row>
    <row r="60" spans="1:11" x14ac:dyDescent="0.25">
      <c r="A60" s="1" t="s">
        <v>152</v>
      </c>
      <c r="B60" s="2" t="s">
        <v>153</v>
      </c>
      <c r="C60" s="2" t="s">
        <v>78</v>
      </c>
      <c r="D60" s="2" t="s">
        <v>42</v>
      </c>
      <c r="E60" s="2" t="s">
        <v>20</v>
      </c>
      <c r="F60" s="6">
        <v>192</v>
      </c>
      <c r="G60" s="6">
        <v>147</v>
      </c>
      <c r="H6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0.765625</v>
      </c>
      <c r="I60" s="6">
        <v>471</v>
      </c>
      <c r="J60" s="6">
        <v>282</v>
      </c>
      <c r="K6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0.59872611464968151</v>
      </c>
    </row>
    <row r="61" spans="1:11" x14ac:dyDescent="0.25">
      <c r="A61" s="1" t="s">
        <v>154</v>
      </c>
      <c r="B61" s="2" t="s">
        <v>155</v>
      </c>
      <c r="C61" s="2" t="s">
        <v>66</v>
      </c>
      <c r="D61" s="2" t="s">
        <v>19</v>
      </c>
      <c r="E61" s="2" t="s">
        <v>20</v>
      </c>
      <c r="F61" s="6">
        <v>0</v>
      </c>
      <c r="G61" s="6">
        <v>0</v>
      </c>
      <c r="H61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61" s="6">
        <v>0</v>
      </c>
      <c r="J61" s="6">
        <v>0</v>
      </c>
      <c r="K61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62" spans="1:11" x14ac:dyDescent="0.25">
      <c r="A62" s="1" t="s">
        <v>156</v>
      </c>
      <c r="B62" s="2" t="s">
        <v>157</v>
      </c>
      <c r="C62" s="2" t="s">
        <v>63</v>
      </c>
      <c r="D62" s="2" t="s">
        <v>19</v>
      </c>
      <c r="E62" s="2" t="s">
        <v>20</v>
      </c>
      <c r="F62" s="6">
        <v>12</v>
      </c>
      <c r="G62" s="6">
        <v>12</v>
      </c>
      <c r="H62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62" s="6">
        <v>9</v>
      </c>
      <c r="J62" s="6">
        <v>9</v>
      </c>
      <c r="K6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1</v>
      </c>
    </row>
    <row r="63" spans="1:11" x14ac:dyDescent="0.25">
      <c r="A63" s="1" t="s">
        <v>158</v>
      </c>
      <c r="B63" s="2" t="s">
        <v>159</v>
      </c>
      <c r="C63" s="2" t="s">
        <v>160</v>
      </c>
      <c r="D63" s="2" t="s">
        <v>19</v>
      </c>
      <c r="E63" s="2" t="s">
        <v>20</v>
      </c>
      <c r="F63" s="6">
        <v>0</v>
      </c>
      <c r="G63" s="6">
        <v>0</v>
      </c>
      <c r="H63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63" s="6">
        <v>21</v>
      </c>
      <c r="J63" s="6">
        <v>6</v>
      </c>
      <c r="K6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0.2857142857142857</v>
      </c>
    </row>
    <row r="64" spans="1:11" x14ac:dyDescent="0.25">
      <c r="A64" s="1" t="s">
        <v>161</v>
      </c>
      <c r="B64" s="2" t="s">
        <v>162</v>
      </c>
      <c r="C64" s="2" t="s">
        <v>160</v>
      </c>
      <c r="D64" s="2" t="s">
        <v>19</v>
      </c>
      <c r="E64" s="2" t="s">
        <v>20</v>
      </c>
      <c r="F64" s="6">
        <v>6</v>
      </c>
      <c r="G64" s="6" t="s">
        <v>337</v>
      </c>
      <c r="H6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0.5</v>
      </c>
      <c r="I64" s="6">
        <v>24</v>
      </c>
      <c r="J64" s="6">
        <v>18</v>
      </c>
      <c r="K6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0.75</v>
      </c>
    </row>
    <row r="65" spans="1:11" x14ac:dyDescent="0.25">
      <c r="A65" s="1" t="s">
        <v>163</v>
      </c>
      <c r="B65" s="2" t="s">
        <v>164</v>
      </c>
      <c r="C65" s="2" t="s">
        <v>105</v>
      </c>
      <c r="D65" s="2" t="s">
        <v>19</v>
      </c>
      <c r="E65" s="2" t="s">
        <v>20</v>
      </c>
      <c r="F65" s="6">
        <v>9</v>
      </c>
      <c r="G65" s="6">
        <v>9</v>
      </c>
      <c r="H6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65" s="6">
        <v>66</v>
      </c>
      <c r="J65" s="6">
        <v>39</v>
      </c>
      <c r="K6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0.59090909090909094</v>
      </c>
    </row>
    <row r="66" spans="1:11" x14ac:dyDescent="0.25">
      <c r="A66" s="1" t="s">
        <v>165</v>
      </c>
      <c r="B66" s="2" t="s">
        <v>166</v>
      </c>
      <c r="C66" s="2" t="s">
        <v>58</v>
      </c>
      <c r="D66" s="2" t="s">
        <v>42</v>
      </c>
      <c r="E66" s="2" t="s">
        <v>34</v>
      </c>
      <c r="F66" s="6">
        <v>0</v>
      </c>
      <c r="G66" s="6">
        <v>0</v>
      </c>
      <c r="H66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66" s="6">
        <v>6</v>
      </c>
      <c r="J66" s="6" t="s">
        <v>337</v>
      </c>
      <c r="K6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</v>
      </c>
    </row>
    <row r="67" spans="1:11" x14ac:dyDescent="0.25">
      <c r="A67" s="1" t="s">
        <v>167</v>
      </c>
      <c r="B67" s="2" t="s">
        <v>168</v>
      </c>
      <c r="C67" s="2" t="s">
        <v>18</v>
      </c>
      <c r="D67" s="2" t="s">
        <v>19</v>
      </c>
      <c r="E67" s="2" t="s">
        <v>20</v>
      </c>
      <c r="F67" s="6">
        <v>0</v>
      </c>
      <c r="G67" s="6">
        <v>0</v>
      </c>
      <c r="H67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67" s="6">
        <v>21</v>
      </c>
      <c r="J67" s="6">
        <v>12</v>
      </c>
      <c r="K6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0.5714285714285714</v>
      </c>
    </row>
    <row r="68" spans="1:11" x14ac:dyDescent="0.25">
      <c r="A68" s="1" t="s">
        <v>169</v>
      </c>
      <c r="B68" s="2" t="s">
        <v>170</v>
      </c>
      <c r="C68" s="2" t="s">
        <v>147</v>
      </c>
      <c r="D68" s="2" t="s">
        <v>19</v>
      </c>
      <c r="E68" s="2" t="s">
        <v>20</v>
      </c>
      <c r="F68" s="6" t="s">
        <v>337</v>
      </c>
      <c r="G68" s="6" t="s">
        <v>337</v>
      </c>
      <c r="H68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68" s="6">
        <v>15</v>
      </c>
      <c r="J68" s="6">
        <v>9</v>
      </c>
      <c r="K6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</v>
      </c>
    </row>
    <row r="69" spans="1:11" x14ac:dyDescent="0.25">
      <c r="A69" s="1" t="s">
        <v>171</v>
      </c>
      <c r="B69" s="2" t="s">
        <v>172</v>
      </c>
      <c r="C69" s="2" t="s">
        <v>147</v>
      </c>
      <c r="D69" s="2" t="s">
        <v>19</v>
      </c>
      <c r="E69" s="2" t="s">
        <v>20</v>
      </c>
      <c r="F69" s="6">
        <v>0</v>
      </c>
      <c r="G69" s="6">
        <v>0</v>
      </c>
      <c r="H69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69" s="6">
        <v>9</v>
      </c>
      <c r="J69" s="6" t="s">
        <v>337</v>
      </c>
      <c r="K6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0.33333333333333331</v>
      </c>
    </row>
    <row r="70" spans="1:11" x14ac:dyDescent="0.25">
      <c r="A70" s="1" t="s">
        <v>173</v>
      </c>
      <c r="B70" s="2" t="s">
        <v>174</v>
      </c>
      <c r="C70" s="2" t="s">
        <v>18</v>
      </c>
      <c r="D70" s="2" t="s">
        <v>19</v>
      </c>
      <c r="E70" s="2" t="s">
        <v>20</v>
      </c>
      <c r="F70" s="6">
        <v>6</v>
      </c>
      <c r="G70" s="6">
        <v>6</v>
      </c>
      <c r="H7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70" s="6">
        <v>165</v>
      </c>
      <c r="J70" s="6">
        <v>69</v>
      </c>
      <c r="K7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0.41818181818181815</v>
      </c>
    </row>
    <row r="71" spans="1:11" x14ac:dyDescent="0.25">
      <c r="A71" s="1" t="s">
        <v>175</v>
      </c>
      <c r="B71" s="2" t="s">
        <v>176</v>
      </c>
      <c r="C71" s="2" t="s">
        <v>78</v>
      </c>
      <c r="D71" s="2" t="s">
        <v>42</v>
      </c>
      <c r="E71" s="2" t="s">
        <v>20</v>
      </c>
      <c r="F71" s="6">
        <v>123</v>
      </c>
      <c r="G71" s="6">
        <v>102</v>
      </c>
      <c r="H71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0.82926829268292679</v>
      </c>
      <c r="I71" s="6">
        <v>234</v>
      </c>
      <c r="J71" s="6">
        <v>138</v>
      </c>
      <c r="K7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0.58974358974358976</v>
      </c>
    </row>
    <row r="72" spans="1:11" x14ac:dyDescent="0.25">
      <c r="A72" s="1" t="s">
        <v>177</v>
      </c>
      <c r="B72" s="2" t="s">
        <v>178</v>
      </c>
      <c r="C72" s="2" t="s">
        <v>179</v>
      </c>
      <c r="D72" s="2" t="s">
        <v>42</v>
      </c>
      <c r="E72" s="2" t="s">
        <v>20</v>
      </c>
      <c r="F72" s="6">
        <v>105</v>
      </c>
      <c r="G72" s="6">
        <v>75</v>
      </c>
      <c r="H72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0.7142857142857143</v>
      </c>
      <c r="I72" s="6">
        <v>483</v>
      </c>
      <c r="J72" s="6">
        <v>336</v>
      </c>
      <c r="K7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0.69565217391304346</v>
      </c>
    </row>
    <row r="73" spans="1:11" x14ac:dyDescent="0.25">
      <c r="A73" s="1" t="s">
        <v>180</v>
      </c>
      <c r="B73" s="2" t="s">
        <v>181</v>
      </c>
      <c r="C73" s="2" t="s">
        <v>18</v>
      </c>
      <c r="D73" s="2" t="s">
        <v>42</v>
      </c>
      <c r="E73" s="2" t="s">
        <v>20</v>
      </c>
      <c r="F73" s="6">
        <v>138</v>
      </c>
      <c r="G73" s="6">
        <v>102</v>
      </c>
      <c r="H7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0.73913043478260865</v>
      </c>
      <c r="I73" s="6">
        <v>660</v>
      </c>
      <c r="J73" s="6">
        <v>402</v>
      </c>
      <c r="K7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0.60909090909090913</v>
      </c>
    </row>
    <row r="74" spans="1:11" x14ac:dyDescent="0.25">
      <c r="A74" s="1" t="s">
        <v>182</v>
      </c>
      <c r="B74" s="2" t="s">
        <v>183</v>
      </c>
      <c r="C74" s="2" t="s">
        <v>51</v>
      </c>
      <c r="D74" s="2" t="s">
        <v>19</v>
      </c>
      <c r="E74" s="2" t="s">
        <v>20</v>
      </c>
      <c r="F74" s="6">
        <v>372</v>
      </c>
      <c r="G74" s="6">
        <v>279</v>
      </c>
      <c r="H7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0.75</v>
      </c>
      <c r="I74" s="6">
        <v>1134</v>
      </c>
      <c r="J74" s="6">
        <v>681</v>
      </c>
      <c r="K7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0.60052910052910058</v>
      </c>
    </row>
    <row r="75" spans="1:11" x14ac:dyDescent="0.25">
      <c r="A75" s="1" t="s">
        <v>184</v>
      </c>
      <c r="B75" s="2" t="s">
        <v>185</v>
      </c>
      <c r="C75" s="2" t="s">
        <v>18</v>
      </c>
      <c r="D75" s="2" t="s">
        <v>19</v>
      </c>
      <c r="E75" s="2" t="s">
        <v>20</v>
      </c>
      <c r="F75" s="6">
        <v>15</v>
      </c>
      <c r="G75" s="6">
        <v>9</v>
      </c>
      <c r="H7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0.6</v>
      </c>
      <c r="I75" s="6">
        <v>78</v>
      </c>
      <c r="J75" s="6">
        <v>39</v>
      </c>
      <c r="K7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</v>
      </c>
    </row>
    <row r="76" spans="1:11" x14ac:dyDescent="0.25">
      <c r="A76" s="1" t="s">
        <v>186</v>
      </c>
      <c r="B76" s="2" t="s">
        <v>187</v>
      </c>
      <c r="C76" s="2" t="s">
        <v>18</v>
      </c>
      <c r="D76" s="2" t="s">
        <v>19</v>
      </c>
      <c r="E76" s="2" t="s">
        <v>20</v>
      </c>
      <c r="F76" s="6">
        <v>27</v>
      </c>
      <c r="G76" s="6">
        <v>24</v>
      </c>
      <c r="H76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0.88888888888888884</v>
      </c>
      <c r="I76" s="6">
        <v>15</v>
      </c>
      <c r="J76" s="6">
        <v>15</v>
      </c>
      <c r="K7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1</v>
      </c>
    </row>
    <row r="77" spans="1:11" x14ac:dyDescent="0.25">
      <c r="A77" s="1" t="s">
        <v>188</v>
      </c>
      <c r="B77" s="2" t="s">
        <v>189</v>
      </c>
      <c r="C77" s="2" t="s">
        <v>63</v>
      </c>
      <c r="D77" s="2" t="s">
        <v>19</v>
      </c>
      <c r="E77" s="2" t="s">
        <v>20</v>
      </c>
      <c r="F77" s="6">
        <v>36</v>
      </c>
      <c r="G77" s="6">
        <v>27</v>
      </c>
      <c r="H7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0.75</v>
      </c>
      <c r="I77" s="6">
        <v>57</v>
      </c>
      <c r="J77" s="6">
        <v>36</v>
      </c>
      <c r="K7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0.63157894736842102</v>
      </c>
    </row>
    <row r="78" spans="1:11" x14ac:dyDescent="0.25">
      <c r="A78" s="1" t="s">
        <v>190</v>
      </c>
      <c r="B78" s="2" t="s">
        <v>191</v>
      </c>
      <c r="C78" s="2" t="s">
        <v>18</v>
      </c>
      <c r="D78" s="2" t="s">
        <v>19</v>
      </c>
      <c r="E78" s="2" t="s">
        <v>20</v>
      </c>
      <c r="F78" s="6">
        <v>123</v>
      </c>
      <c r="G78" s="6">
        <v>96</v>
      </c>
      <c r="H78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0.78048780487804881</v>
      </c>
      <c r="I78" s="6">
        <v>177</v>
      </c>
      <c r="J78" s="6">
        <v>108</v>
      </c>
      <c r="K7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0.61016949152542377</v>
      </c>
    </row>
    <row r="79" spans="1:11" x14ac:dyDescent="0.25">
      <c r="A79" s="1" t="s">
        <v>192</v>
      </c>
      <c r="B79" s="2" t="s">
        <v>193</v>
      </c>
      <c r="C79" s="2" t="s">
        <v>179</v>
      </c>
      <c r="D79" s="2" t="s">
        <v>19</v>
      </c>
      <c r="E79" s="2" t="s">
        <v>20</v>
      </c>
      <c r="F79" s="6">
        <v>0</v>
      </c>
      <c r="G79" s="6">
        <v>0</v>
      </c>
      <c r="H79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79" s="6">
        <v>0</v>
      </c>
      <c r="J79" s="6">
        <v>0</v>
      </c>
      <c r="K79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80" spans="1:11" x14ac:dyDescent="0.25">
      <c r="A80" s="1" t="s">
        <v>194</v>
      </c>
      <c r="B80" s="2" t="s">
        <v>195</v>
      </c>
      <c r="C80" s="2" t="s">
        <v>58</v>
      </c>
      <c r="D80" s="2" t="s">
        <v>42</v>
      </c>
      <c r="E80" s="2" t="s">
        <v>34</v>
      </c>
      <c r="F80" s="6">
        <v>132</v>
      </c>
      <c r="G80" s="6">
        <v>96</v>
      </c>
      <c r="H8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0.72727272727272729</v>
      </c>
      <c r="I80" s="6">
        <v>270</v>
      </c>
      <c r="J80" s="6">
        <v>165</v>
      </c>
      <c r="K8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0.61111111111111116</v>
      </c>
    </row>
    <row r="81" spans="1:11" x14ac:dyDescent="0.25">
      <c r="A81" s="1" t="s">
        <v>196</v>
      </c>
      <c r="B81" s="2" t="s">
        <v>197</v>
      </c>
      <c r="C81" s="2" t="s">
        <v>63</v>
      </c>
      <c r="D81" s="2" t="s">
        <v>71</v>
      </c>
      <c r="E81" s="2" t="s">
        <v>20</v>
      </c>
      <c r="F81" s="6">
        <v>0</v>
      </c>
      <c r="G81" s="6">
        <v>0</v>
      </c>
      <c r="H81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81" s="6">
        <v>21</v>
      </c>
      <c r="J81" s="6" t="s">
        <v>337</v>
      </c>
      <c r="K8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0.14285714285714285</v>
      </c>
    </row>
    <row r="82" spans="1:11" x14ac:dyDescent="0.25">
      <c r="A82" s="1" t="s">
        <v>198</v>
      </c>
      <c r="B82" s="2" t="s">
        <v>199</v>
      </c>
      <c r="C82" s="2" t="s">
        <v>18</v>
      </c>
      <c r="D82" s="2" t="s">
        <v>19</v>
      </c>
      <c r="E82" s="2" t="s">
        <v>20</v>
      </c>
      <c r="F82" s="6">
        <v>0</v>
      </c>
      <c r="G82" s="6">
        <v>0</v>
      </c>
      <c r="H82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82" s="6">
        <v>6</v>
      </c>
      <c r="J82" s="6" t="s">
        <v>337</v>
      </c>
      <c r="K8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</v>
      </c>
    </row>
    <row r="83" spans="1:11" x14ac:dyDescent="0.25">
      <c r="A83" s="1" t="s">
        <v>200</v>
      </c>
      <c r="B83" s="2" t="s">
        <v>201</v>
      </c>
      <c r="C83" s="2" t="s">
        <v>78</v>
      </c>
      <c r="D83" s="2" t="s">
        <v>19</v>
      </c>
      <c r="E83" s="2" t="s">
        <v>20</v>
      </c>
      <c r="F83" s="6">
        <v>0</v>
      </c>
      <c r="G83" s="6">
        <v>0</v>
      </c>
      <c r="H83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83" s="6">
        <v>15</v>
      </c>
      <c r="J83" s="6">
        <v>9</v>
      </c>
      <c r="K8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</v>
      </c>
    </row>
    <row r="84" spans="1:11" x14ac:dyDescent="0.25">
      <c r="A84" s="1" t="s">
        <v>202</v>
      </c>
      <c r="B84" s="2" t="s">
        <v>203</v>
      </c>
      <c r="C84" s="2" t="s">
        <v>179</v>
      </c>
      <c r="D84" s="2" t="s">
        <v>42</v>
      </c>
      <c r="E84" s="2" t="s">
        <v>20</v>
      </c>
      <c r="F84" s="6">
        <v>39</v>
      </c>
      <c r="G84" s="6">
        <v>30</v>
      </c>
      <c r="H8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0.76923076923076927</v>
      </c>
      <c r="I84" s="6">
        <v>237</v>
      </c>
      <c r="J84" s="6">
        <v>150</v>
      </c>
      <c r="K8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0.63291139240506333</v>
      </c>
    </row>
    <row r="85" spans="1:11" x14ac:dyDescent="0.25">
      <c r="A85" s="1" t="s">
        <v>204</v>
      </c>
      <c r="B85" s="2" t="s">
        <v>205</v>
      </c>
      <c r="C85" s="2" t="s">
        <v>18</v>
      </c>
      <c r="D85" s="2" t="s">
        <v>19</v>
      </c>
      <c r="E85" s="2" t="s">
        <v>20</v>
      </c>
      <c r="F85" s="6">
        <v>81</v>
      </c>
      <c r="G85" s="6">
        <v>63</v>
      </c>
      <c r="H8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0.77777777777777779</v>
      </c>
      <c r="I85" s="6">
        <v>348</v>
      </c>
      <c r="J85" s="6">
        <v>204</v>
      </c>
      <c r="K8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0.58620689655172409</v>
      </c>
    </row>
    <row r="86" spans="1:11" x14ac:dyDescent="0.25">
      <c r="A86" s="1" t="s">
        <v>206</v>
      </c>
      <c r="B86" s="2" t="s">
        <v>207</v>
      </c>
      <c r="C86" s="2" t="s">
        <v>121</v>
      </c>
      <c r="D86" s="2" t="s">
        <v>19</v>
      </c>
      <c r="E86" s="2" t="s">
        <v>20</v>
      </c>
      <c r="F86" s="6">
        <v>0</v>
      </c>
      <c r="G86" s="6">
        <v>0</v>
      </c>
      <c r="H86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86" s="6">
        <v>30</v>
      </c>
      <c r="J86" s="6">
        <v>21</v>
      </c>
      <c r="K8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</v>
      </c>
    </row>
    <row r="87" spans="1:11" x14ac:dyDescent="0.25">
      <c r="A87" s="1" t="s">
        <v>208</v>
      </c>
      <c r="B87" s="2" t="s">
        <v>209</v>
      </c>
      <c r="C87" s="2" t="s">
        <v>89</v>
      </c>
      <c r="D87" s="2" t="s">
        <v>42</v>
      </c>
      <c r="E87" s="2" t="s">
        <v>20</v>
      </c>
      <c r="F87" s="6">
        <v>336</v>
      </c>
      <c r="G87" s="6">
        <v>255</v>
      </c>
      <c r="H8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0.7589285714285714</v>
      </c>
      <c r="I87" s="6">
        <v>1134</v>
      </c>
      <c r="J87" s="6">
        <v>648</v>
      </c>
      <c r="K8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0.5714285714285714</v>
      </c>
    </row>
    <row r="88" spans="1:11" x14ac:dyDescent="0.25">
      <c r="A88" s="1" t="s">
        <v>210</v>
      </c>
      <c r="B88" s="2" t="s">
        <v>211</v>
      </c>
      <c r="C88" s="2" t="s">
        <v>51</v>
      </c>
      <c r="D88" s="2" t="s">
        <v>19</v>
      </c>
      <c r="E88" s="2" t="s">
        <v>20</v>
      </c>
      <c r="F88" s="6">
        <v>9</v>
      </c>
      <c r="G88" s="6">
        <v>9</v>
      </c>
      <c r="H88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88" s="6">
        <v>57</v>
      </c>
      <c r="J88" s="6">
        <v>42</v>
      </c>
      <c r="K8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0.73684210526315785</v>
      </c>
    </row>
    <row r="89" spans="1:11" x14ac:dyDescent="0.25">
      <c r="A89" s="1" t="s">
        <v>212</v>
      </c>
      <c r="B89" s="2" t="s">
        <v>213</v>
      </c>
      <c r="C89" s="2" t="s">
        <v>160</v>
      </c>
      <c r="D89" s="2" t="s">
        <v>19</v>
      </c>
      <c r="E89" s="2" t="s">
        <v>20</v>
      </c>
      <c r="F89" s="6">
        <v>0</v>
      </c>
      <c r="G89" s="6">
        <v>0</v>
      </c>
      <c r="H89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89" s="6">
        <v>12</v>
      </c>
      <c r="J89" s="6">
        <v>9</v>
      </c>
      <c r="K8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0.75</v>
      </c>
    </row>
    <row r="90" spans="1:11" x14ac:dyDescent="0.25">
      <c r="A90" s="1" t="s">
        <v>214</v>
      </c>
      <c r="B90" s="2" t="s">
        <v>215</v>
      </c>
      <c r="C90" s="2" t="s">
        <v>63</v>
      </c>
      <c r="D90" s="2" t="s">
        <v>19</v>
      </c>
      <c r="E90" s="2" t="s">
        <v>20</v>
      </c>
      <c r="F90" s="6">
        <v>9</v>
      </c>
      <c r="G90" s="6">
        <v>6</v>
      </c>
      <c r="H9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0.66666666666666663</v>
      </c>
      <c r="I90" s="6">
        <v>63</v>
      </c>
      <c r="J90" s="6">
        <v>48</v>
      </c>
      <c r="K9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0.76190476190476186</v>
      </c>
    </row>
    <row r="91" spans="1:11" x14ac:dyDescent="0.25">
      <c r="A91" s="1" t="s">
        <v>216</v>
      </c>
      <c r="B91" s="2" t="s">
        <v>217</v>
      </c>
      <c r="C91" s="2" t="s">
        <v>18</v>
      </c>
      <c r="D91" s="2" t="s">
        <v>19</v>
      </c>
      <c r="E91" s="2" t="s">
        <v>20</v>
      </c>
      <c r="F91" s="6">
        <v>0</v>
      </c>
      <c r="G91" s="6">
        <v>0</v>
      </c>
      <c r="H91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91" s="6">
        <v>51</v>
      </c>
      <c r="J91" s="6">
        <v>21</v>
      </c>
      <c r="K9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0.41176470588235292</v>
      </c>
    </row>
    <row r="92" spans="1:11" x14ac:dyDescent="0.25">
      <c r="A92" s="1" t="s">
        <v>218</v>
      </c>
      <c r="B92" s="2" t="s">
        <v>219</v>
      </c>
      <c r="C92" s="2" t="s">
        <v>160</v>
      </c>
      <c r="D92" s="2" t="s">
        <v>19</v>
      </c>
      <c r="E92" s="2" t="s">
        <v>20</v>
      </c>
      <c r="F92" s="6">
        <v>0</v>
      </c>
      <c r="G92" s="6">
        <v>0</v>
      </c>
      <c r="H92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92" s="6">
        <v>27</v>
      </c>
      <c r="J92" s="6">
        <v>21</v>
      </c>
      <c r="K9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0.77777777777777779</v>
      </c>
    </row>
    <row r="93" spans="1:11" x14ac:dyDescent="0.25">
      <c r="A93" s="1" t="s">
        <v>220</v>
      </c>
      <c r="B93" s="2" t="s">
        <v>221</v>
      </c>
      <c r="C93" s="2" t="s">
        <v>63</v>
      </c>
      <c r="D93" s="2" t="s">
        <v>19</v>
      </c>
      <c r="E93" s="2" t="s">
        <v>20</v>
      </c>
      <c r="F93" s="6">
        <v>15</v>
      </c>
      <c r="G93" s="6">
        <v>6</v>
      </c>
      <c r="H9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0.4</v>
      </c>
      <c r="I93" s="6">
        <v>54</v>
      </c>
      <c r="J93" s="6">
        <v>24</v>
      </c>
      <c r="K9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0.44444444444444442</v>
      </c>
    </row>
    <row r="94" spans="1:11" x14ac:dyDescent="0.25">
      <c r="A94" s="1" t="s">
        <v>222</v>
      </c>
      <c r="B94" s="2" t="s">
        <v>223</v>
      </c>
      <c r="C94" s="2" t="s">
        <v>179</v>
      </c>
      <c r="D94" s="2" t="s">
        <v>42</v>
      </c>
      <c r="E94" s="2" t="s">
        <v>20</v>
      </c>
      <c r="F94" s="6">
        <v>138</v>
      </c>
      <c r="G94" s="6">
        <v>108</v>
      </c>
      <c r="H9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0.78260869565217395</v>
      </c>
      <c r="I94" s="6">
        <v>525</v>
      </c>
      <c r="J94" s="6">
        <v>327</v>
      </c>
      <c r="K9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0.62285714285714289</v>
      </c>
    </row>
    <row r="95" spans="1:11" x14ac:dyDescent="0.25">
      <c r="A95" s="1" t="s">
        <v>224</v>
      </c>
      <c r="B95" s="2" t="s">
        <v>225</v>
      </c>
      <c r="C95" s="2" t="s">
        <v>18</v>
      </c>
      <c r="D95" s="2" t="s">
        <v>19</v>
      </c>
      <c r="E95" s="2" t="s">
        <v>20</v>
      </c>
      <c r="F95" s="6">
        <v>18</v>
      </c>
      <c r="G95" s="6">
        <v>12</v>
      </c>
      <c r="H9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0.66666666666666663</v>
      </c>
      <c r="I95" s="6">
        <v>0</v>
      </c>
      <c r="J95" s="6">
        <v>0</v>
      </c>
      <c r="K95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96" spans="1:11" x14ac:dyDescent="0.25">
      <c r="A96" s="1" t="s">
        <v>226</v>
      </c>
      <c r="B96" s="2" t="s">
        <v>227</v>
      </c>
      <c r="C96" s="2" t="s">
        <v>18</v>
      </c>
      <c r="D96" s="2" t="s">
        <v>19</v>
      </c>
      <c r="E96" s="2" t="s">
        <v>20</v>
      </c>
      <c r="F96" s="6">
        <v>300</v>
      </c>
      <c r="G96" s="6">
        <v>258</v>
      </c>
      <c r="H96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0.86</v>
      </c>
      <c r="I96" s="6">
        <v>516</v>
      </c>
      <c r="J96" s="6">
        <v>432</v>
      </c>
      <c r="K9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0.83720930232558144</v>
      </c>
    </row>
    <row r="97" spans="1:11" x14ac:dyDescent="0.25">
      <c r="A97" s="1" t="s">
        <v>228</v>
      </c>
      <c r="B97" s="2" t="s">
        <v>229</v>
      </c>
      <c r="C97" s="2" t="s">
        <v>63</v>
      </c>
      <c r="D97" s="2" t="s">
        <v>19</v>
      </c>
      <c r="E97" s="2" t="s">
        <v>20</v>
      </c>
      <c r="F97" s="6" t="s">
        <v>337</v>
      </c>
      <c r="G97" s="6" t="s">
        <v>337</v>
      </c>
      <c r="H9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97" s="6">
        <v>9</v>
      </c>
      <c r="J97" s="6">
        <v>9</v>
      </c>
      <c r="K9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1</v>
      </c>
    </row>
    <row r="98" spans="1:11" x14ac:dyDescent="0.25">
      <c r="A98" s="1" t="s">
        <v>230</v>
      </c>
      <c r="B98" s="2" t="s">
        <v>231</v>
      </c>
      <c r="C98" s="2" t="s">
        <v>121</v>
      </c>
      <c r="D98" s="2" t="s">
        <v>19</v>
      </c>
      <c r="E98" s="2" t="s">
        <v>20</v>
      </c>
      <c r="F98" s="6">
        <v>0</v>
      </c>
      <c r="G98" s="6">
        <v>0</v>
      </c>
      <c r="H98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98" s="6">
        <v>18</v>
      </c>
      <c r="J98" s="6">
        <v>12</v>
      </c>
      <c r="K9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0.66666666666666663</v>
      </c>
    </row>
    <row r="99" spans="1:11" x14ac:dyDescent="0.25">
      <c r="A99" s="1" t="s">
        <v>232</v>
      </c>
      <c r="B99" s="2" t="s">
        <v>233</v>
      </c>
      <c r="C99" s="2" t="s">
        <v>121</v>
      </c>
      <c r="D99" s="2" t="s">
        <v>42</v>
      </c>
      <c r="E99" s="2" t="s">
        <v>20</v>
      </c>
      <c r="F99" s="6">
        <v>267</v>
      </c>
      <c r="G99" s="6">
        <v>216</v>
      </c>
      <c r="H99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0.8089887640449438</v>
      </c>
      <c r="I99" s="6">
        <v>663</v>
      </c>
      <c r="J99" s="6">
        <v>402</v>
      </c>
      <c r="K9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0.60633484162895923</v>
      </c>
    </row>
    <row r="100" spans="1:11" x14ac:dyDescent="0.25">
      <c r="A100" s="1" t="s">
        <v>234</v>
      </c>
      <c r="B100" s="2" t="s">
        <v>235</v>
      </c>
      <c r="C100" s="2" t="s">
        <v>121</v>
      </c>
      <c r="D100" s="2" t="s">
        <v>19</v>
      </c>
      <c r="E100" s="2" t="s">
        <v>236</v>
      </c>
      <c r="F100" s="6" t="s">
        <v>337</v>
      </c>
      <c r="G100" s="6" t="s">
        <v>337</v>
      </c>
      <c r="H10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100" s="6">
        <v>45</v>
      </c>
      <c r="J100" s="6">
        <v>30</v>
      </c>
      <c r="K10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0.66666666666666663</v>
      </c>
    </row>
    <row r="101" spans="1:11" x14ac:dyDescent="0.25">
      <c r="A101" s="1" t="s">
        <v>238</v>
      </c>
      <c r="B101" s="2" t="s">
        <v>239</v>
      </c>
      <c r="C101" s="2" t="s">
        <v>179</v>
      </c>
      <c r="D101" s="2" t="s">
        <v>42</v>
      </c>
      <c r="E101" s="2" t="s">
        <v>20</v>
      </c>
      <c r="F101" s="6">
        <v>105</v>
      </c>
      <c r="G101" s="6">
        <v>81</v>
      </c>
      <c r="H101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0.77142857142857146</v>
      </c>
      <c r="I101" s="6">
        <v>495</v>
      </c>
      <c r="J101" s="6">
        <v>318</v>
      </c>
      <c r="K10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0.64242424242424245</v>
      </c>
    </row>
    <row r="102" spans="1:11" x14ac:dyDescent="0.25">
      <c r="A102" s="1" t="s">
        <v>240</v>
      </c>
      <c r="B102" s="2" t="s">
        <v>241</v>
      </c>
      <c r="C102" s="2" t="s">
        <v>23</v>
      </c>
      <c r="D102" s="2" t="s">
        <v>42</v>
      </c>
      <c r="E102" s="2" t="s">
        <v>20</v>
      </c>
      <c r="F102" s="6">
        <v>234</v>
      </c>
      <c r="G102" s="6">
        <v>189</v>
      </c>
      <c r="H102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0.80769230769230771</v>
      </c>
      <c r="I102" s="6">
        <v>747</v>
      </c>
      <c r="J102" s="6">
        <v>432</v>
      </c>
      <c r="K10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0.57831325301204817</v>
      </c>
    </row>
    <row r="103" spans="1:11" x14ac:dyDescent="0.25">
      <c r="A103" s="1" t="s">
        <v>242</v>
      </c>
      <c r="B103" s="2" t="s">
        <v>243</v>
      </c>
      <c r="C103" s="2" t="s">
        <v>51</v>
      </c>
      <c r="D103" s="2" t="s">
        <v>42</v>
      </c>
      <c r="E103" s="2" t="s">
        <v>20</v>
      </c>
      <c r="F103" s="6">
        <v>360</v>
      </c>
      <c r="G103" s="6">
        <v>312</v>
      </c>
      <c r="H10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0.8666666666666667</v>
      </c>
      <c r="I103" s="6">
        <v>498</v>
      </c>
      <c r="J103" s="6">
        <v>303</v>
      </c>
      <c r="K10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0.60843373493975905</v>
      </c>
    </row>
    <row r="104" spans="1:11" x14ac:dyDescent="0.25">
      <c r="A104" s="1" t="s">
        <v>244</v>
      </c>
      <c r="B104" s="2" t="s">
        <v>245</v>
      </c>
      <c r="C104" s="2" t="s">
        <v>160</v>
      </c>
      <c r="D104" s="2" t="s">
        <v>42</v>
      </c>
      <c r="E104" s="2" t="s">
        <v>20</v>
      </c>
      <c r="F104" s="6">
        <v>555</v>
      </c>
      <c r="G104" s="6">
        <v>441</v>
      </c>
      <c r="H10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0.79459459459459458</v>
      </c>
      <c r="I104" s="6">
        <v>1173</v>
      </c>
      <c r="J104" s="6">
        <v>735</v>
      </c>
      <c r="K10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0.62659846547314579</v>
      </c>
    </row>
    <row r="105" spans="1:11" x14ac:dyDescent="0.25">
      <c r="A105" s="1" t="s">
        <v>246</v>
      </c>
      <c r="B105" s="2" t="s">
        <v>247</v>
      </c>
      <c r="C105" s="2" t="s">
        <v>105</v>
      </c>
      <c r="D105" s="2" t="s">
        <v>42</v>
      </c>
      <c r="E105" s="2" t="s">
        <v>20</v>
      </c>
      <c r="F105" s="6">
        <v>297</v>
      </c>
      <c r="G105" s="6">
        <v>228</v>
      </c>
      <c r="H10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0.76767676767676762</v>
      </c>
      <c r="I105" s="6">
        <v>1221</v>
      </c>
      <c r="J105" s="6">
        <v>741</v>
      </c>
      <c r="K10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0.60687960687960685</v>
      </c>
    </row>
    <row r="106" spans="1:11" x14ac:dyDescent="0.25">
      <c r="A106" s="1" t="s">
        <v>248</v>
      </c>
      <c r="B106" s="2" t="s">
        <v>249</v>
      </c>
      <c r="C106" s="2" t="s">
        <v>18</v>
      </c>
      <c r="D106" s="2" t="s">
        <v>19</v>
      </c>
      <c r="E106" s="2" t="s">
        <v>20</v>
      </c>
      <c r="F106" s="6">
        <v>165</v>
      </c>
      <c r="G106" s="6">
        <v>126</v>
      </c>
      <c r="H106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0.76363636363636367</v>
      </c>
      <c r="I106" s="6">
        <v>444</v>
      </c>
      <c r="J106" s="6">
        <v>294</v>
      </c>
      <c r="K10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0.66216216216216217</v>
      </c>
    </row>
    <row r="107" spans="1:11" x14ac:dyDescent="0.25">
      <c r="A107" s="1" t="s">
        <v>250</v>
      </c>
      <c r="B107" s="2" t="s">
        <v>251</v>
      </c>
      <c r="C107" s="2" t="s">
        <v>51</v>
      </c>
      <c r="D107" s="2" t="s">
        <v>19</v>
      </c>
      <c r="E107" s="2" t="s">
        <v>20</v>
      </c>
      <c r="F107" s="6">
        <v>0</v>
      </c>
      <c r="G107" s="6">
        <v>0</v>
      </c>
      <c r="H107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07" s="6">
        <v>0</v>
      </c>
      <c r="J107" s="6">
        <v>0</v>
      </c>
      <c r="K107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108" spans="1:11" x14ac:dyDescent="0.25">
      <c r="A108" s="1" t="s">
        <v>252</v>
      </c>
      <c r="B108" s="2" t="s">
        <v>253</v>
      </c>
      <c r="C108" s="2" t="s">
        <v>18</v>
      </c>
      <c r="D108" s="2" t="s">
        <v>19</v>
      </c>
      <c r="E108" s="2" t="s">
        <v>20</v>
      </c>
      <c r="F108" s="6">
        <v>0</v>
      </c>
      <c r="G108" s="6">
        <v>0</v>
      </c>
      <c r="H108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08" s="6">
        <v>9</v>
      </c>
      <c r="J108" s="6" t="s">
        <v>337</v>
      </c>
      <c r="K10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0.33333333333333331</v>
      </c>
    </row>
    <row r="109" spans="1:11" x14ac:dyDescent="0.25">
      <c r="A109" s="1" t="s">
        <v>254</v>
      </c>
      <c r="B109" s="2" t="s">
        <v>255</v>
      </c>
      <c r="C109" s="2" t="s">
        <v>18</v>
      </c>
      <c r="D109" s="2" t="s">
        <v>19</v>
      </c>
      <c r="E109" s="2" t="s">
        <v>20</v>
      </c>
      <c r="F109" s="6">
        <v>0</v>
      </c>
      <c r="G109" s="6">
        <v>0</v>
      </c>
      <c r="H109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09" s="6">
        <v>9</v>
      </c>
      <c r="J109" s="6">
        <v>6</v>
      </c>
      <c r="K10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0.66666666666666663</v>
      </c>
    </row>
    <row r="110" spans="1:11" x14ac:dyDescent="0.25">
      <c r="A110" s="1" t="s">
        <v>256</v>
      </c>
      <c r="B110" s="2" t="s">
        <v>257</v>
      </c>
      <c r="C110" s="2" t="s">
        <v>48</v>
      </c>
      <c r="D110" s="2" t="s">
        <v>19</v>
      </c>
      <c r="E110" s="2" t="s">
        <v>20</v>
      </c>
      <c r="F110" s="6" t="s">
        <v>337</v>
      </c>
      <c r="G110" s="6" t="s">
        <v>337</v>
      </c>
      <c r="H11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110" s="6">
        <v>33</v>
      </c>
      <c r="J110" s="6">
        <v>21</v>
      </c>
      <c r="K11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0.63636363636363635</v>
      </c>
    </row>
    <row r="111" spans="1:11" x14ac:dyDescent="0.25">
      <c r="A111" s="1" t="s">
        <v>258</v>
      </c>
      <c r="B111" s="2" t="s">
        <v>259</v>
      </c>
      <c r="C111" s="2" t="s">
        <v>147</v>
      </c>
      <c r="D111" s="2" t="s">
        <v>19</v>
      </c>
      <c r="E111" s="2" t="s">
        <v>20</v>
      </c>
      <c r="F111" s="6">
        <v>21</v>
      </c>
      <c r="G111" s="6">
        <v>18</v>
      </c>
      <c r="H111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0.8571428571428571</v>
      </c>
      <c r="I111" s="6">
        <v>132</v>
      </c>
      <c r="J111" s="6">
        <v>84</v>
      </c>
      <c r="K11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0.63636363636363635</v>
      </c>
    </row>
    <row r="112" spans="1:11" x14ac:dyDescent="0.25">
      <c r="A112" s="1" t="s">
        <v>260</v>
      </c>
      <c r="B112" s="2" t="s">
        <v>261</v>
      </c>
      <c r="C112" s="2" t="s">
        <v>18</v>
      </c>
      <c r="D112" s="2" t="s">
        <v>19</v>
      </c>
      <c r="E112" s="2" t="s">
        <v>20</v>
      </c>
      <c r="F112" s="6">
        <v>42</v>
      </c>
      <c r="G112" s="6">
        <v>39</v>
      </c>
      <c r="H112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0.9285714285714286</v>
      </c>
      <c r="I112" s="6">
        <v>27</v>
      </c>
      <c r="J112" s="6">
        <v>21</v>
      </c>
      <c r="K11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0.77777777777777779</v>
      </c>
    </row>
    <row r="113" spans="1:11" x14ac:dyDescent="0.25">
      <c r="A113" s="1" t="s">
        <v>262</v>
      </c>
      <c r="B113" s="2" t="s">
        <v>263</v>
      </c>
      <c r="C113" s="2" t="s">
        <v>105</v>
      </c>
      <c r="D113" s="2" t="s">
        <v>19</v>
      </c>
      <c r="E113" s="2" t="s">
        <v>20</v>
      </c>
      <c r="F113" s="6">
        <v>18</v>
      </c>
      <c r="G113" s="6">
        <v>15</v>
      </c>
      <c r="H11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0.83333333333333337</v>
      </c>
      <c r="I113" s="6">
        <v>300</v>
      </c>
      <c r="J113" s="6">
        <v>216</v>
      </c>
      <c r="K11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0.72</v>
      </c>
    </row>
    <row r="114" spans="1:11" x14ac:dyDescent="0.25">
      <c r="A114" s="1" t="s">
        <v>264</v>
      </c>
      <c r="B114" s="2" t="s">
        <v>265</v>
      </c>
      <c r="C114" s="2" t="s">
        <v>105</v>
      </c>
      <c r="D114" s="2" t="s">
        <v>42</v>
      </c>
      <c r="E114" s="2" t="s">
        <v>20</v>
      </c>
      <c r="F114" s="6">
        <v>6</v>
      </c>
      <c r="G114" s="6" t="s">
        <v>337</v>
      </c>
      <c r="H11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0.5</v>
      </c>
      <c r="I114" s="6">
        <v>114</v>
      </c>
      <c r="J114" s="6">
        <v>60</v>
      </c>
      <c r="K11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0.52631578947368418</v>
      </c>
    </row>
    <row r="115" spans="1:11" x14ac:dyDescent="0.25">
      <c r="A115" s="1" t="s">
        <v>266</v>
      </c>
      <c r="B115" s="2" t="s">
        <v>267</v>
      </c>
      <c r="C115" s="2" t="s">
        <v>18</v>
      </c>
      <c r="D115" s="2" t="s">
        <v>19</v>
      </c>
      <c r="E115" s="2" t="s">
        <v>34</v>
      </c>
      <c r="F115" s="6">
        <v>9</v>
      </c>
      <c r="G115" s="6">
        <v>6</v>
      </c>
      <c r="H11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0.66666666666666663</v>
      </c>
      <c r="I115" s="6">
        <v>258</v>
      </c>
      <c r="J115" s="6">
        <v>111</v>
      </c>
      <c r="K11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0.43023255813953487</v>
      </c>
    </row>
    <row r="116" spans="1:11" x14ac:dyDescent="0.25">
      <c r="A116" s="1" t="s">
        <v>268</v>
      </c>
      <c r="B116" s="2" t="s">
        <v>269</v>
      </c>
      <c r="C116" s="2" t="s">
        <v>58</v>
      </c>
      <c r="D116" s="2" t="s">
        <v>42</v>
      </c>
      <c r="E116" s="2" t="s">
        <v>34</v>
      </c>
      <c r="F116" s="6">
        <v>147</v>
      </c>
      <c r="G116" s="6">
        <v>111</v>
      </c>
      <c r="H116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0.75510204081632648</v>
      </c>
      <c r="I116" s="6">
        <v>309</v>
      </c>
      <c r="J116" s="6">
        <v>186</v>
      </c>
      <c r="K11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0.60194174757281549</v>
      </c>
    </row>
    <row r="117" spans="1:11" x14ac:dyDescent="0.25">
      <c r="A117" s="1" t="s">
        <v>270</v>
      </c>
      <c r="B117" s="2" t="s">
        <v>271</v>
      </c>
      <c r="C117" s="2" t="s">
        <v>23</v>
      </c>
      <c r="D117" s="2" t="s">
        <v>19</v>
      </c>
      <c r="E117" s="2" t="s">
        <v>20</v>
      </c>
      <c r="F117" s="6">
        <v>426</v>
      </c>
      <c r="G117" s="6">
        <v>354</v>
      </c>
      <c r="H11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0.83098591549295775</v>
      </c>
      <c r="I117" s="6">
        <v>573</v>
      </c>
      <c r="J117" s="6">
        <v>414</v>
      </c>
      <c r="K11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0.72251308900523559</v>
      </c>
    </row>
    <row r="118" spans="1:11" x14ac:dyDescent="0.25">
      <c r="A118" s="1" t="s">
        <v>272</v>
      </c>
      <c r="B118" s="2" t="s">
        <v>273</v>
      </c>
      <c r="C118" s="2" t="s">
        <v>23</v>
      </c>
      <c r="D118" s="2" t="s">
        <v>71</v>
      </c>
      <c r="E118" s="2" t="s">
        <v>20</v>
      </c>
      <c r="F118" s="6">
        <v>435</v>
      </c>
      <c r="G118" s="6">
        <v>345</v>
      </c>
      <c r="H118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0.7931034482758621</v>
      </c>
      <c r="I118" s="6">
        <v>2049</v>
      </c>
      <c r="J118" s="6">
        <v>1278</v>
      </c>
      <c r="K11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0.62371888726207902</v>
      </c>
    </row>
    <row r="119" spans="1:11" x14ac:dyDescent="0.25">
      <c r="A119" s="1" t="s">
        <v>274</v>
      </c>
      <c r="B119" s="2" t="s">
        <v>275</v>
      </c>
      <c r="C119" s="2" t="s">
        <v>23</v>
      </c>
      <c r="D119" s="2" t="s">
        <v>19</v>
      </c>
      <c r="E119" s="2" t="s">
        <v>20</v>
      </c>
      <c r="F119" s="6">
        <v>0</v>
      </c>
      <c r="G119" s="6">
        <v>0</v>
      </c>
      <c r="H119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19" s="6">
        <v>33</v>
      </c>
      <c r="J119" s="6">
        <v>6</v>
      </c>
      <c r="K11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0.18181818181818182</v>
      </c>
    </row>
    <row r="120" spans="1:11" x14ac:dyDescent="0.25">
      <c r="A120" s="1" t="s">
        <v>276</v>
      </c>
      <c r="B120" s="2" t="s">
        <v>277</v>
      </c>
      <c r="C120" s="2" t="s">
        <v>48</v>
      </c>
      <c r="D120" s="2" t="s">
        <v>19</v>
      </c>
      <c r="E120" s="2" t="s">
        <v>20</v>
      </c>
      <c r="F120" s="6">
        <v>0</v>
      </c>
      <c r="G120" s="6">
        <v>0</v>
      </c>
      <c r="H120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20" s="6">
        <v>39</v>
      </c>
      <c r="J120" s="6">
        <v>21</v>
      </c>
      <c r="K12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0.53846153846153844</v>
      </c>
    </row>
    <row r="121" spans="1:11" x14ac:dyDescent="0.25">
      <c r="A121" s="1" t="s">
        <v>278</v>
      </c>
      <c r="B121" s="2" t="s">
        <v>279</v>
      </c>
      <c r="C121" s="2" t="s">
        <v>160</v>
      </c>
      <c r="D121" s="2" t="s">
        <v>19</v>
      </c>
      <c r="E121" s="2" t="s">
        <v>20</v>
      </c>
      <c r="F121" s="6" t="s">
        <v>337</v>
      </c>
      <c r="G121" s="6" t="s">
        <v>337</v>
      </c>
      <c r="H121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121" s="6">
        <v>45</v>
      </c>
      <c r="J121" s="6">
        <v>18</v>
      </c>
      <c r="K12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0.4</v>
      </c>
    </row>
    <row r="122" spans="1:11" x14ac:dyDescent="0.25">
      <c r="A122" s="1" t="s">
        <v>280</v>
      </c>
      <c r="B122" s="2" t="s">
        <v>281</v>
      </c>
      <c r="C122" s="2" t="s">
        <v>160</v>
      </c>
      <c r="D122" s="2" t="s">
        <v>19</v>
      </c>
      <c r="E122" s="2" t="s">
        <v>20</v>
      </c>
      <c r="F122" s="6">
        <v>0</v>
      </c>
      <c r="G122" s="6">
        <v>0</v>
      </c>
      <c r="H122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22" s="6">
        <v>0</v>
      </c>
      <c r="J122" s="6">
        <v>0</v>
      </c>
      <c r="K122" s="49" t="str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/>
      </c>
    </row>
    <row r="123" spans="1:11" x14ac:dyDescent="0.25">
      <c r="A123" s="1" t="s">
        <v>282</v>
      </c>
      <c r="B123" s="2" t="s">
        <v>283</v>
      </c>
      <c r="C123" s="2" t="s">
        <v>179</v>
      </c>
      <c r="D123" s="2" t="s">
        <v>19</v>
      </c>
      <c r="E123" s="2" t="s">
        <v>20</v>
      </c>
      <c r="F123" s="6">
        <v>219</v>
      </c>
      <c r="G123" s="6">
        <v>183</v>
      </c>
      <c r="H12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0.83561643835616439</v>
      </c>
      <c r="I123" s="6">
        <v>255</v>
      </c>
      <c r="J123" s="6">
        <v>177</v>
      </c>
      <c r="K12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0.69411764705882351</v>
      </c>
    </row>
    <row r="124" spans="1:11" x14ac:dyDescent="0.25">
      <c r="A124" s="1" t="s">
        <v>284</v>
      </c>
      <c r="B124" s="2" t="s">
        <v>285</v>
      </c>
      <c r="C124" s="2" t="s">
        <v>179</v>
      </c>
      <c r="D124" s="2" t="s">
        <v>19</v>
      </c>
      <c r="E124" s="2" t="s">
        <v>20</v>
      </c>
      <c r="F124" s="6">
        <v>12</v>
      </c>
      <c r="G124" s="6">
        <v>9</v>
      </c>
      <c r="H12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0.75</v>
      </c>
      <c r="I124" s="6">
        <v>57</v>
      </c>
      <c r="J124" s="6">
        <v>27</v>
      </c>
      <c r="K12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0.47368421052631576</v>
      </c>
    </row>
    <row r="125" spans="1:11" x14ac:dyDescent="0.25">
      <c r="A125" s="1" t="s">
        <v>286</v>
      </c>
      <c r="B125" s="2" t="s">
        <v>287</v>
      </c>
      <c r="C125" s="2" t="s">
        <v>179</v>
      </c>
      <c r="D125" s="2" t="s">
        <v>71</v>
      </c>
      <c r="E125" s="2" t="s">
        <v>20</v>
      </c>
      <c r="F125" s="6">
        <v>270</v>
      </c>
      <c r="G125" s="6">
        <v>219</v>
      </c>
      <c r="H12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0.81111111111111112</v>
      </c>
      <c r="I125" s="6">
        <v>1092</v>
      </c>
      <c r="J125" s="6">
        <v>678</v>
      </c>
      <c r="K12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0.62087912087912089</v>
      </c>
    </row>
    <row r="126" spans="1:11" x14ac:dyDescent="0.25">
      <c r="A126" s="1" t="s">
        <v>288</v>
      </c>
      <c r="B126" s="2" t="s">
        <v>289</v>
      </c>
      <c r="C126" s="2" t="s">
        <v>179</v>
      </c>
      <c r="D126" s="2" t="s">
        <v>19</v>
      </c>
      <c r="E126" s="2" t="s">
        <v>20</v>
      </c>
      <c r="F126" s="6">
        <v>0</v>
      </c>
      <c r="G126" s="6">
        <v>0</v>
      </c>
      <c r="H126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26" s="6">
        <v>33</v>
      </c>
      <c r="J126" s="6">
        <v>9</v>
      </c>
      <c r="K12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0.27272727272727271</v>
      </c>
    </row>
    <row r="127" spans="1:11" x14ac:dyDescent="0.25">
      <c r="A127" s="1" t="s">
        <v>290</v>
      </c>
      <c r="B127" s="2" t="s">
        <v>291</v>
      </c>
      <c r="C127" s="2" t="s">
        <v>179</v>
      </c>
      <c r="D127" s="2" t="s">
        <v>19</v>
      </c>
      <c r="E127" s="2" t="s">
        <v>20</v>
      </c>
      <c r="F127" s="6">
        <v>18</v>
      </c>
      <c r="G127" s="6">
        <v>15</v>
      </c>
      <c r="H127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0.83333333333333337</v>
      </c>
      <c r="I127" s="6">
        <v>75</v>
      </c>
      <c r="J127" s="6">
        <v>54</v>
      </c>
      <c r="K127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0.72</v>
      </c>
    </row>
    <row r="128" spans="1:11" x14ac:dyDescent="0.25">
      <c r="A128" s="1" t="s">
        <v>292</v>
      </c>
      <c r="B128" s="2" t="s">
        <v>293</v>
      </c>
      <c r="C128" s="2" t="s">
        <v>179</v>
      </c>
      <c r="D128" s="2" t="s">
        <v>19</v>
      </c>
      <c r="E128" s="2" t="s">
        <v>20</v>
      </c>
      <c r="F128" s="6">
        <v>0</v>
      </c>
      <c r="G128" s="6">
        <v>0</v>
      </c>
      <c r="H128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28" s="6">
        <v>24</v>
      </c>
      <c r="J128" s="6">
        <v>12</v>
      </c>
      <c r="K128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</v>
      </c>
    </row>
    <row r="129" spans="1:11" x14ac:dyDescent="0.25">
      <c r="A129" s="1" t="s">
        <v>294</v>
      </c>
      <c r="B129" s="2" t="s">
        <v>295</v>
      </c>
      <c r="C129" s="2" t="s">
        <v>18</v>
      </c>
      <c r="D129" s="2" t="s">
        <v>19</v>
      </c>
      <c r="E129" s="2" t="s">
        <v>20</v>
      </c>
      <c r="F129" s="6">
        <v>171</v>
      </c>
      <c r="G129" s="6">
        <v>150</v>
      </c>
      <c r="H129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0.8771929824561403</v>
      </c>
      <c r="I129" s="6">
        <v>216</v>
      </c>
      <c r="J129" s="6">
        <v>168</v>
      </c>
      <c r="K129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0.77777777777777779</v>
      </c>
    </row>
    <row r="130" spans="1:11" x14ac:dyDescent="0.25">
      <c r="A130" s="1" t="s">
        <v>296</v>
      </c>
      <c r="B130" s="2" t="s">
        <v>297</v>
      </c>
      <c r="C130" s="2" t="s">
        <v>58</v>
      </c>
      <c r="D130" s="2" t="s">
        <v>71</v>
      </c>
      <c r="E130" s="2" t="s">
        <v>37</v>
      </c>
      <c r="F130" s="6">
        <v>117</v>
      </c>
      <c r="G130" s="6">
        <v>99</v>
      </c>
      <c r="H130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0.84615384615384615</v>
      </c>
      <c r="I130" s="6">
        <v>657</v>
      </c>
      <c r="J130" s="6">
        <v>396</v>
      </c>
      <c r="K130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0.60273972602739723</v>
      </c>
    </row>
    <row r="131" spans="1:11" x14ac:dyDescent="0.25">
      <c r="A131" s="1" t="s">
        <v>298</v>
      </c>
      <c r="B131" s="2" t="s">
        <v>299</v>
      </c>
      <c r="C131" s="2" t="s">
        <v>23</v>
      </c>
      <c r="D131" s="2" t="s">
        <v>42</v>
      </c>
      <c r="E131" s="2" t="s">
        <v>20</v>
      </c>
      <c r="F131" s="6">
        <v>87</v>
      </c>
      <c r="G131" s="6">
        <v>66</v>
      </c>
      <c r="H131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0.75862068965517238</v>
      </c>
      <c r="I131" s="6">
        <v>252</v>
      </c>
      <c r="J131" s="6">
        <v>162</v>
      </c>
      <c r="K131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0.6428571428571429</v>
      </c>
    </row>
    <row r="132" spans="1:11" x14ac:dyDescent="0.25">
      <c r="A132" s="1" t="s">
        <v>300</v>
      </c>
      <c r="B132" s="2" t="s">
        <v>301</v>
      </c>
      <c r="C132" s="2" t="s">
        <v>66</v>
      </c>
      <c r="D132" s="2" t="s">
        <v>19</v>
      </c>
      <c r="E132" s="2" t="s">
        <v>20</v>
      </c>
      <c r="F132" s="6">
        <v>0</v>
      </c>
      <c r="G132" s="6">
        <v>0</v>
      </c>
      <c r="H132" s="49" t="str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/>
      </c>
      <c r="I132" s="6">
        <v>9</v>
      </c>
      <c r="J132" s="6">
        <v>6</v>
      </c>
      <c r="K132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0.66666666666666663</v>
      </c>
    </row>
    <row r="133" spans="1:11" x14ac:dyDescent="0.25">
      <c r="A133" s="1" t="s">
        <v>302</v>
      </c>
      <c r="B133" s="2" t="s">
        <v>303</v>
      </c>
      <c r="C133" s="2" t="s">
        <v>18</v>
      </c>
      <c r="D133" s="2" t="s">
        <v>71</v>
      </c>
      <c r="E133" s="2" t="s">
        <v>20</v>
      </c>
      <c r="F133" s="6">
        <v>108</v>
      </c>
      <c r="G133" s="6">
        <v>87</v>
      </c>
      <c r="H133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0.80555555555555558</v>
      </c>
      <c r="I133" s="6">
        <v>780</v>
      </c>
      <c r="J133" s="6">
        <v>540</v>
      </c>
      <c r="K133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0.69230769230769229</v>
      </c>
    </row>
    <row r="134" spans="1:11" x14ac:dyDescent="0.25">
      <c r="A134" s="1" t="s">
        <v>304</v>
      </c>
      <c r="B134" s="2" t="s">
        <v>305</v>
      </c>
      <c r="C134" s="2" t="s">
        <v>23</v>
      </c>
      <c r="D134" s="2" t="s">
        <v>19</v>
      </c>
      <c r="E134" s="2" t="s">
        <v>20</v>
      </c>
      <c r="F134" s="6">
        <v>15</v>
      </c>
      <c r="G134" s="6">
        <v>15</v>
      </c>
      <c r="H134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1</v>
      </c>
      <c r="I134" s="6">
        <v>84</v>
      </c>
      <c r="J134" s="6">
        <v>48</v>
      </c>
      <c r="K134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0.5714285714285714</v>
      </c>
    </row>
    <row r="135" spans="1:11" x14ac:dyDescent="0.25">
      <c r="A135" s="1" t="s">
        <v>306</v>
      </c>
      <c r="B135" s="2" t="s">
        <v>307</v>
      </c>
      <c r="C135" s="2" t="s">
        <v>160</v>
      </c>
      <c r="D135" s="2" t="s">
        <v>42</v>
      </c>
      <c r="E135" s="2" t="s">
        <v>20</v>
      </c>
      <c r="F135" s="6">
        <v>144</v>
      </c>
      <c r="G135" s="6">
        <v>111</v>
      </c>
      <c r="H135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0.77083333333333337</v>
      </c>
      <c r="I135" s="6">
        <v>354</v>
      </c>
      <c r="J135" s="6">
        <v>219</v>
      </c>
      <c r="K135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0.61864406779661019</v>
      </c>
    </row>
    <row r="136" spans="1:11" x14ac:dyDescent="0.25">
      <c r="A136" s="1" t="s">
        <v>308</v>
      </c>
      <c r="B136" s="2" t="s">
        <v>309</v>
      </c>
      <c r="C136" s="2" t="s">
        <v>98</v>
      </c>
      <c r="D136" s="2" t="s">
        <v>42</v>
      </c>
      <c r="E136" s="2" t="s">
        <v>20</v>
      </c>
      <c r="F136" s="6">
        <v>135</v>
      </c>
      <c r="G136" s="6">
        <v>108</v>
      </c>
      <c r="H136" s="49">
        <f>IFERROR(IF(Taulukko14[[#This Row],[Päätoimiset työlliset vuoden 2022 lopussa, tutkinto suoritettu oppisopimuskoulutuksena]]="1-4",3,Taulukko14[[#This Row],[Päätoimiset työlliset vuoden 2022 lopussa, tutkinto suoritettu oppisopimuskoulutuksena]])/IF(Taulukko14[[#This Row],[Tutkinnon suorittaneet 2021, tutkinto suoritettu oppisopimuskoulutuksena]]="1-4",3,Taulukko14[[#This Row],[Tutkinnon suorittaneet 2021, tutkinto suoritettu oppisopimuskoulutuksena]]),"")</f>
        <v>0.8</v>
      </c>
      <c r="I136" s="6">
        <v>363</v>
      </c>
      <c r="J136" s="6">
        <v>219</v>
      </c>
      <c r="K136" s="49">
        <f>IFERROR(IF(Taulukko14[[#This Row],[Päätoimiset työlliset vuoden 2022 lopussa, tutkinto ei suoritettu oppisopimuskoulutuksena]]="1-4",3,Taulukko14[[#This Row],[Päätoimiset työlliset vuoden 2022 lopussa, tutkinto ei suoritettu oppisopimuskoulutuksena]])/IF(Taulukko14[[#This Row],[Tutkinnon suorittaneet 2021, tutkinto ei suoritettu oppisopimuskoulutuksena]]="1-4",3,Taulukko14[[#This Row],[Tutkinnon suorittaneet 2021, tutkinto ei suoritettu oppisopimuskoulutuksena]]),"")</f>
        <v>0.60330578512396693</v>
      </c>
    </row>
    <row r="137" spans="1:11" x14ac:dyDescent="0.25">
      <c r="A137" s="1" t="s">
        <v>310</v>
      </c>
      <c r="B137" s="2">
        <f>SUBTOTAL(103,Taulukko14[Koulutuksen järjestäjä])</f>
        <v>134</v>
      </c>
      <c r="C137" s="2"/>
      <c r="D137" s="2"/>
      <c r="E137" s="2"/>
      <c r="F137" s="6" t="s">
        <v>393</v>
      </c>
      <c r="G137" s="6" t="s">
        <v>394</v>
      </c>
      <c r="H137" s="50">
        <f>Taulukko14[[#Totals],[Päätoimiset työlliset vuoden 2022 lopussa, tutkinto suoritettu oppisopimuskoulutuksena]]/Taulukko14[[#Totals],[Tutkinnon suorittaneet 2021, tutkinto suoritettu oppisopimuskoulutuksena]]</f>
        <v>0.80222976248182254</v>
      </c>
      <c r="I137" s="6" t="s">
        <v>395</v>
      </c>
      <c r="J137" s="6" t="s">
        <v>396</v>
      </c>
      <c r="K137" s="50">
        <f>Taulukko14[[#Totals],[Päätoimiset työlliset vuoden 2022 lopussa, tutkinto ei suoritettu oppisopimuskoulutuksena]]/Taulukko14[[#Totals],[Tutkinnon suorittaneet 2021, tutkinto ei suoritettu oppisopimuskoulutuksena]]</f>
        <v>0.61171242204859866</v>
      </c>
    </row>
    <row r="139" spans="1:11" x14ac:dyDescent="0.25">
      <c r="A139" t="s">
        <v>311</v>
      </c>
    </row>
    <row r="140" spans="1:11" x14ac:dyDescent="0.25">
      <c r="A140" t="s">
        <v>366</v>
      </c>
    </row>
    <row r="141" spans="1:11" x14ac:dyDescent="0.25">
      <c r="A141" t="s">
        <v>385</v>
      </c>
      <c r="G141" s="1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82F2-246E-4A33-90A9-769FE79F4C39}">
  <dimension ref="A1:AA139"/>
  <sheetViews>
    <sheetView showGridLines="0" tabSelected="1" zoomScale="96" zoomScaleNormal="96" workbookViewId="0">
      <pane xSplit="2" ySplit="2" topLeftCell="C34" activePane="bottomRight" state="frozen"/>
      <selection pane="topRight" activeCell="C1" sqref="C1"/>
      <selection pane="bottomLeft" activeCell="A2" sqref="A2"/>
      <selection pane="bottomRight" activeCell="A40" sqref="A40:XFD40"/>
    </sheetView>
  </sheetViews>
  <sheetFormatPr defaultColWidth="19.7109375" defaultRowHeight="15" x14ac:dyDescent="0.25"/>
  <cols>
    <col min="1" max="1" width="12.85546875" customWidth="1"/>
    <col min="2" max="2" width="52.140625" customWidth="1"/>
    <col min="3" max="3" width="17.28515625" customWidth="1"/>
    <col min="4" max="4" width="17.28515625" hidden="1" customWidth="1"/>
    <col min="7" max="7" width="19.7109375" hidden="1" customWidth="1"/>
    <col min="9" max="9" width="19.7109375" hidden="1" customWidth="1"/>
    <col min="12" max="12" width="19.7109375" hidden="1" customWidth="1"/>
    <col min="14" max="14" width="19.7109375" hidden="1" customWidth="1"/>
    <col min="17" max="17" width="19.7109375" hidden="1" customWidth="1"/>
    <col min="19" max="19" width="19.7109375" hidden="1" customWidth="1"/>
    <col min="22" max="22" width="19.7109375" hidden="1" customWidth="1"/>
    <col min="24" max="24" width="19.7109375" hidden="1" customWidth="1"/>
    <col min="27" max="27" width="19.7109375" hidden="1" customWidth="1"/>
  </cols>
  <sheetData>
    <row r="1" spans="1:27" ht="15" customHeight="1" x14ac:dyDescent="0.25">
      <c r="A1" s="61" t="s">
        <v>397</v>
      </c>
      <c r="B1" s="61"/>
      <c r="C1" s="58" t="s">
        <v>398</v>
      </c>
      <c r="D1" s="58"/>
      <c r="E1" s="58"/>
      <c r="F1" s="58"/>
      <c r="G1" s="55"/>
      <c r="H1" s="59" t="s">
        <v>399</v>
      </c>
      <c r="I1" s="58"/>
      <c r="J1" s="58"/>
      <c r="K1" s="58"/>
      <c r="L1" s="55"/>
      <c r="M1" s="59" t="s">
        <v>400</v>
      </c>
      <c r="N1" s="58"/>
      <c r="O1" s="58"/>
      <c r="P1" s="58"/>
      <c r="Q1" s="55"/>
      <c r="R1" s="59" t="s">
        <v>401</v>
      </c>
      <c r="S1" s="58"/>
      <c r="T1" s="58"/>
      <c r="U1" s="58"/>
      <c r="V1" s="55"/>
      <c r="W1" s="59" t="s">
        <v>402</v>
      </c>
      <c r="X1" s="58"/>
      <c r="Y1" s="58"/>
      <c r="Z1" s="58"/>
      <c r="AA1" s="55"/>
    </row>
    <row r="2" spans="1:27" ht="24" x14ac:dyDescent="0.25">
      <c r="A2" s="45" t="s">
        <v>0</v>
      </c>
      <c r="B2" s="45" t="s">
        <v>1</v>
      </c>
      <c r="C2" s="28" t="s">
        <v>403</v>
      </c>
      <c r="D2" s="28" t="s">
        <v>404</v>
      </c>
      <c r="E2" s="28" t="s">
        <v>405</v>
      </c>
      <c r="F2" s="28" t="s">
        <v>406</v>
      </c>
      <c r="G2" s="42" t="s">
        <v>407</v>
      </c>
      <c r="H2" s="29" t="s">
        <v>403</v>
      </c>
      <c r="I2" s="28" t="s">
        <v>404</v>
      </c>
      <c r="J2" s="28" t="s">
        <v>405</v>
      </c>
      <c r="K2" s="28" t="s">
        <v>406</v>
      </c>
      <c r="L2" s="42" t="s">
        <v>407</v>
      </c>
      <c r="M2" s="29" t="s">
        <v>403</v>
      </c>
      <c r="N2" s="28" t="s">
        <v>404</v>
      </c>
      <c r="O2" s="28" t="s">
        <v>405</v>
      </c>
      <c r="P2" s="28" t="s">
        <v>406</v>
      </c>
      <c r="Q2" s="42" t="s">
        <v>407</v>
      </c>
      <c r="R2" s="29" t="s">
        <v>403</v>
      </c>
      <c r="S2" s="28" t="s">
        <v>404</v>
      </c>
      <c r="T2" s="28" t="s">
        <v>405</v>
      </c>
      <c r="U2" s="28" t="s">
        <v>406</v>
      </c>
      <c r="V2" s="42" t="s">
        <v>407</v>
      </c>
      <c r="W2" s="29" t="s">
        <v>403</v>
      </c>
      <c r="X2" s="28" t="s">
        <v>404</v>
      </c>
      <c r="Y2" s="28" t="s">
        <v>405</v>
      </c>
      <c r="Z2" s="28" t="s">
        <v>406</v>
      </c>
      <c r="AA2" s="42" t="s">
        <v>407</v>
      </c>
    </row>
    <row r="3" spans="1:27" x14ac:dyDescent="0.25">
      <c r="A3" s="41" t="s">
        <v>16</v>
      </c>
      <c r="B3" s="41" t="s">
        <v>17</v>
      </c>
      <c r="C3" s="20">
        <v>4265</v>
      </c>
      <c r="D3" s="20">
        <v>1560</v>
      </c>
      <c r="E3" s="19">
        <v>0.36576787807737399</v>
      </c>
      <c r="F3" s="47">
        <v>4.3402240000000001</v>
      </c>
      <c r="G3" s="18">
        <v>27083</v>
      </c>
      <c r="H3" s="22">
        <v>2475</v>
      </c>
      <c r="I3" s="20">
        <v>1374</v>
      </c>
      <c r="J3" s="19">
        <v>0.55515151515151517</v>
      </c>
      <c r="K3" s="47">
        <v>4.3936191666666664</v>
      </c>
      <c r="L3" s="18">
        <v>72442</v>
      </c>
      <c r="M3" s="22">
        <v>1043</v>
      </c>
      <c r="N3" s="20">
        <v>524</v>
      </c>
      <c r="O3" s="19">
        <v>0.50239693192713331</v>
      </c>
      <c r="P3" s="47">
        <v>4.2398213333333334</v>
      </c>
      <c r="Q3" s="18">
        <v>26660</v>
      </c>
      <c r="R3" s="22">
        <v>425993</v>
      </c>
      <c r="S3" s="20">
        <v>91355</v>
      </c>
      <c r="T3" s="19">
        <v>0.21445188066470575</v>
      </c>
      <c r="U3" s="47">
        <v>4.1570015324831697</v>
      </c>
      <c r="V3" s="18">
        <v>3038103</v>
      </c>
      <c r="W3" s="22">
        <v>425993</v>
      </c>
      <c r="X3" s="20">
        <v>64242</v>
      </c>
      <c r="Y3" s="19">
        <v>0.15080529492268652</v>
      </c>
      <c r="Z3" s="47">
        <v>4.3474941972887242</v>
      </c>
      <c r="AA3" s="18">
        <v>2513625.5</v>
      </c>
    </row>
    <row r="4" spans="1:27" x14ac:dyDescent="0.25">
      <c r="A4" s="41" t="s">
        <v>21</v>
      </c>
      <c r="B4" s="41" t="s">
        <v>22</v>
      </c>
      <c r="C4" s="20">
        <v>362</v>
      </c>
      <c r="D4" s="20">
        <v>184</v>
      </c>
      <c r="E4" s="19">
        <v>0.50828729281767959</v>
      </c>
      <c r="F4" s="47">
        <v>4.5584235000000008</v>
      </c>
      <c r="G4" s="18">
        <v>3355</v>
      </c>
      <c r="H4" s="22">
        <v>158</v>
      </c>
      <c r="I4" s="20">
        <v>108</v>
      </c>
      <c r="J4" s="19">
        <v>0.68354430379746833</v>
      </c>
      <c r="K4" s="47">
        <v>4.3132711666666665</v>
      </c>
      <c r="L4" s="18">
        <v>5590</v>
      </c>
      <c r="M4" s="22">
        <v>76</v>
      </c>
      <c r="N4" s="20">
        <v>39</v>
      </c>
      <c r="O4" s="19">
        <v>0.51315789473684215</v>
      </c>
      <c r="P4" s="47">
        <v>4.3119654999999995</v>
      </c>
      <c r="Q4" s="18">
        <v>2018</v>
      </c>
      <c r="R4" s="22">
        <v>24871</v>
      </c>
      <c r="S4" s="20">
        <v>6061</v>
      </c>
      <c r="T4" s="19">
        <v>0.24369747899159663</v>
      </c>
      <c r="U4" s="47">
        <v>4.278027553209041</v>
      </c>
      <c r="V4" s="18">
        <v>207433</v>
      </c>
      <c r="W4" s="22">
        <v>24871</v>
      </c>
      <c r="X4" s="20">
        <v>9474</v>
      </c>
      <c r="Y4" s="19">
        <v>0.3809255759720156</v>
      </c>
      <c r="Z4" s="47">
        <v>4.1390941289611334</v>
      </c>
      <c r="AA4" s="18">
        <v>352924</v>
      </c>
    </row>
    <row r="5" spans="1:27" x14ac:dyDescent="0.25">
      <c r="A5" s="41" t="s">
        <v>24</v>
      </c>
      <c r="B5" s="41" t="s">
        <v>25</v>
      </c>
      <c r="C5" s="20">
        <v>21</v>
      </c>
      <c r="D5" s="20">
        <v>21</v>
      </c>
      <c r="E5" s="19">
        <v>1</v>
      </c>
      <c r="F5" s="47">
        <v>4.3809519999999997</v>
      </c>
      <c r="G5" s="18">
        <v>368</v>
      </c>
      <c r="H5" s="22">
        <v>10</v>
      </c>
      <c r="I5" s="20">
        <v>10</v>
      </c>
      <c r="J5" s="19">
        <v>1</v>
      </c>
      <c r="K5" s="47">
        <v>4.6416666666666666</v>
      </c>
      <c r="L5" s="18">
        <v>557</v>
      </c>
      <c r="M5" s="22">
        <v>3</v>
      </c>
      <c r="N5" s="20">
        <v>1</v>
      </c>
      <c r="O5" s="19">
        <v>0.33333333333333331</v>
      </c>
      <c r="P5" s="47">
        <v>4.416666666666667</v>
      </c>
      <c r="Q5" s="18">
        <v>53</v>
      </c>
      <c r="R5" s="22">
        <v>1077</v>
      </c>
      <c r="S5" s="20">
        <v>418</v>
      </c>
      <c r="T5" s="19">
        <v>0.38811513463324049</v>
      </c>
      <c r="U5" s="47">
        <v>4.4650119617224879</v>
      </c>
      <c r="V5" s="18">
        <v>14931</v>
      </c>
      <c r="W5" s="22">
        <v>1077</v>
      </c>
      <c r="X5" s="20">
        <v>326</v>
      </c>
      <c r="Y5" s="19">
        <v>0.30269266480965645</v>
      </c>
      <c r="Z5" s="47">
        <v>4.2644853442399455</v>
      </c>
      <c r="AA5" s="18">
        <v>12512</v>
      </c>
    </row>
    <row r="6" spans="1:27" x14ac:dyDescent="0.25">
      <c r="A6" s="41" t="s">
        <v>26</v>
      </c>
      <c r="B6" s="41" t="s">
        <v>27</v>
      </c>
      <c r="C6" s="20">
        <v>483</v>
      </c>
      <c r="D6" s="20">
        <v>331</v>
      </c>
      <c r="E6" s="19">
        <v>0.68530020703933747</v>
      </c>
      <c r="F6" s="47">
        <v>4.2877637499999999</v>
      </c>
      <c r="G6" s="18">
        <v>5677</v>
      </c>
      <c r="H6" s="22">
        <v>320</v>
      </c>
      <c r="I6" s="20">
        <v>208</v>
      </c>
      <c r="J6" s="19">
        <v>0.65</v>
      </c>
      <c r="K6" s="47">
        <v>4.3561694166666669</v>
      </c>
      <c r="L6" s="18">
        <v>10873</v>
      </c>
      <c r="M6" s="22">
        <v>84</v>
      </c>
      <c r="N6" s="20">
        <v>47</v>
      </c>
      <c r="O6" s="19">
        <v>0.55952380952380953</v>
      </c>
      <c r="P6" s="47">
        <v>4.2695031666666665</v>
      </c>
      <c r="Q6" s="18">
        <v>2408</v>
      </c>
      <c r="R6" s="22">
        <v>68646</v>
      </c>
      <c r="S6" s="20">
        <v>19712</v>
      </c>
      <c r="T6" s="19">
        <v>0.28715438627159628</v>
      </c>
      <c r="U6" s="47">
        <v>4.3547331574675328</v>
      </c>
      <c r="V6" s="18">
        <v>686724</v>
      </c>
      <c r="W6" s="22">
        <v>68646</v>
      </c>
      <c r="X6" s="20">
        <v>27470</v>
      </c>
      <c r="Y6" s="19">
        <v>0.40016898289776537</v>
      </c>
      <c r="Z6" s="47">
        <v>4.2201067831573837</v>
      </c>
      <c r="AA6" s="18">
        <v>1043337</v>
      </c>
    </row>
    <row r="7" spans="1:27" x14ac:dyDescent="0.25">
      <c r="A7" s="41" t="s">
        <v>28</v>
      </c>
      <c r="B7" s="41" t="s">
        <v>29</v>
      </c>
      <c r="C7" s="20">
        <v>343</v>
      </c>
      <c r="D7" s="20">
        <v>234</v>
      </c>
      <c r="E7" s="19">
        <v>0.68221574344023328</v>
      </c>
      <c r="F7" s="47">
        <v>4.3076919999999994</v>
      </c>
      <c r="G7" s="18">
        <v>4032</v>
      </c>
      <c r="H7" s="22">
        <v>225</v>
      </c>
      <c r="I7" s="20">
        <v>142</v>
      </c>
      <c r="J7" s="19">
        <v>0.63111111111111107</v>
      </c>
      <c r="K7" s="47">
        <v>4.3474173333333335</v>
      </c>
      <c r="L7" s="18">
        <v>7408</v>
      </c>
      <c r="M7" s="22">
        <v>7</v>
      </c>
      <c r="N7" s="20">
        <v>5</v>
      </c>
      <c r="O7" s="19">
        <v>0.7142857142857143</v>
      </c>
      <c r="P7" s="47">
        <v>4.6833333333333336</v>
      </c>
      <c r="Q7" s="18">
        <v>281</v>
      </c>
      <c r="R7" s="22">
        <v>30204</v>
      </c>
      <c r="S7" s="20">
        <v>8154</v>
      </c>
      <c r="T7" s="19">
        <v>0.26996424314660311</v>
      </c>
      <c r="U7" s="47">
        <v>4.4193647289673779</v>
      </c>
      <c r="V7" s="18">
        <v>288284</v>
      </c>
      <c r="W7" s="22">
        <v>30204</v>
      </c>
      <c r="X7" s="20">
        <v>6256</v>
      </c>
      <c r="Y7" s="19">
        <v>0.20712488412130844</v>
      </c>
      <c r="Z7" s="47">
        <v>4.2715792838874682</v>
      </c>
      <c r="AA7" s="18">
        <v>240507</v>
      </c>
    </row>
    <row r="8" spans="1:27" x14ac:dyDescent="0.25">
      <c r="A8" s="41" t="s">
        <v>30</v>
      </c>
      <c r="B8" s="41" t="s">
        <v>31</v>
      </c>
      <c r="C8" s="20">
        <v>143</v>
      </c>
      <c r="D8" s="20">
        <v>122</v>
      </c>
      <c r="E8" s="19">
        <v>0.85314685314685312</v>
      </c>
      <c r="F8" s="47">
        <v>4.6413927500000005</v>
      </c>
      <c r="G8" s="18">
        <v>2265</v>
      </c>
      <c r="H8" s="22">
        <v>83</v>
      </c>
      <c r="I8" s="20">
        <v>46</v>
      </c>
      <c r="J8" s="19">
        <v>0.55421686746987953</v>
      </c>
      <c r="K8" s="47">
        <v>4.5942024166666666</v>
      </c>
      <c r="L8" s="18">
        <v>2536</v>
      </c>
      <c r="M8" s="22">
        <v>0</v>
      </c>
      <c r="N8" s="20">
        <v>0</v>
      </c>
      <c r="O8" s="19">
        <v>0</v>
      </c>
      <c r="P8" s="47">
        <v>0</v>
      </c>
      <c r="Q8" s="18">
        <v>0</v>
      </c>
      <c r="R8" s="22">
        <v>18757</v>
      </c>
      <c r="S8" s="20">
        <v>4722</v>
      </c>
      <c r="T8" s="19">
        <v>0.25174601482113346</v>
      </c>
      <c r="U8" s="47">
        <v>4.2895489199491736</v>
      </c>
      <c r="V8" s="18">
        <v>162042</v>
      </c>
      <c r="W8" s="22">
        <v>18757</v>
      </c>
      <c r="X8" s="20">
        <v>3606</v>
      </c>
      <c r="Y8" s="19">
        <v>0.19224822732846403</v>
      </c>
      <c r="Z8" s="47">
        <v>3.8452579034941761</v>
      </c>
      <c r="AA8" s="18">
        <v>124794</v>
      </c>
    </row>
    <row r="9" spans="1:27" x14ac:dyDescent="0.25">
      <c r="A9" s="41" t="s">
        <v>32</v>
      </c>
      <c r="B9" s="41" t="s">
        <v>33</v>
      </c>
      <c r="C9" s="20">
        <v>1331</v>
      </c>
      <c r="D9" s="20">
        <v>398</v>
      </c>
      <c r="E9" s="19">
        <v>0.29902329075882794</v>
      </c>
      <c r="F9" s="47">
        <v>4.1388185000000002</v>
      </c>
      <c r="G9" s="18">
        <v>6589</v>
      </c>
      <c r="H9" s="22">
        <v>669</v>
      </c>
      <c r="I9" s="20">
        <v>322</v>
      </c>
      <c r="J9" s="19">
        <v>0.48131539611360241</v>
      </c>
      <c r="K9" s="47">
        <v>4.2093679999999996</v>
      </c>
      <c r="L9" s="18">
        <v>16265</v>
      </c>
      <c r="M9" s="22">
        <v>326</v>
      </c>
      <c r="N9" s="20">
        <v>128</v>
      </c>
      <c r="O9" s="19">
        <v>0.39263803680981596</v>
      </c>
      <c r="P9" s="47">
        <v>4.1809891666666674</v>
      </c>
      <c r="Q9" s="18">
        <v>6422</v>
      </c>
      <c r="R9" s="22">
        <v>83916</v>
      </c>
      <c r="S9" s="20">
        <v>23802</v>
      </c>
      <c r="T9" s="19">
        <v>0.28364078364078366</v>
      </c>
      <c r="U9" s="47">
        <v>4.079431350306697</v>
      </c>
      <c r="V9" s="18">
        <v>776789</v>
      </c>
      <c r="W9" s="22">
        <v>83916</v>
      </c>
      <c r="X9" s="20">
        <v>24167</v>
      </c>
      <c r="Y9" s="19">
        <v>0.28799037132370464</v>
      </c>
      <c r="Z9" s="47">
        <v>4.1503841326326532</v>
      </c>
      <c r="AA9" s="18">
        <v>902721</v>
      </c>
    </row>
    <row r="10" spans="1:27" x14ac:dyDescent="0.25">
      <c r="A10" s="41" t="s">
        <v>35</v>
      </c>
      <c r="B10" s="41" t="s">
        <v>36</v>
      </c>
      <c r="C10" s="20">
        <v>2705</v>
      </c>
      <c r="D10" s="20">
        <v>965</v>
      </c>
      <c r="E10" s="19">
        <v>0.35674676524953791</v>
      </c>
      <c r="F10" s="47">
        <v>4.4458545000000003</v>
      </c>
      <c r="G10" s="18">
        <v>17161</v>
      </c>
      <c r="H10" s="22">
        <v>1531</v>
      </c>
      <c r="I10" s="20">
        <v>817</v>
      </c>
      <c r="J10" s="19">
        <v>0.53363814500326578</v>
      </c>
      <c r="K10" s="47">
        <v>4.4207460833333334</v>
      </c>
      <c r="L10" s="18">
        <v>43341</v>
      </c>
      <c r="M10" s="22">
        <v>639</v>
      </c>
      <c r="N10" s="20">
        <v>220</v>
      </c>
      <c r="O10" s="19">
        <v>0.34428794992175271</v>
      </c>
      <c r="P10" s="47">
        <v>4.3803027500000002</v>
      </c>
      <c r="Q10" s="18">
        <v>11564</v>
      </c>
      <c r="R10" s="22">
        <v>207240</v>
      </c>
      <c r="S10" s="20">
        <v>59881</v>
      </c>
      <c r="T10" s="19">
        <v>0.28894518432734995</v>
      </c>
      <c r="U10" s="47">
        <v>4.2258416693107996</v>
      </c>
      <c r="V10" s="18">
        <v>2024381</v>
      </c>
      <c r="W10" s="22">
        <v>207240</v>
      </c>
      <c r="X10" s="20">
        <v>58605</v>
      </c>
      <c r="Y10" s="19">
        <v>0.28278807180081067</v>
      </c>
      <c r="Z10" s="47">
        <v>4.1495452132449824</v>
      </c>
      <c r="AA10" s="18">
        <v>2188656.875</v>
      </c>
    </row>
    <row r="11" spans="1:27" x14ac:dyDescent="0.25">
      <c r="A11" s="41" t="s">
        <v>38</v>
      </c>
      <c r="B11" s="41" t="s">
        <v>39</v>
      </c>
      <c r="C11" s="20">
        <v>12</v>
      </c>
      <c r="D11" s="20">
        <v>8</v>
      </c>
      <c r="E11" s="19">
        <v>0.66666666666666663</v>
      </c>
      <c r="F11" s="47">
        <v>3.40625</v>
      </c>
      <c r="G11" s="18">
        <v>109</v>
      </c>
      <c r="H11" s="22">
        <v>10</v>
      </c>
      <c r="I11" s="20">
        <v>9</v>
      </c>
      <c r="J11" s="19">
        <v>0.9</v>
      </c>
      <c r="K11" s="47">
        <v>4.3518515000000004</v>
      </c>
      <c r="L11" s="18">
        <v>470</v>
      </c>
      <c r="M11" s="22">
        <v>0</v>
      </c>
      <c r="N11" s="20">
        <v>0</v>
      </c>
      <c r="O11" s="19">
        <v>0</v>
      </c>
      <c r="P11" s="47">
        <v>0</v>
      </c>
      <c r="Q11" s="18">
        <v>0</v>
      </c>
      <c r="R11" s="22">
        <v>276</v>
      </c>
      <c r="S11" s="20">
        <v>58</v>
      </c>
      <c r="T11" s="19">
        <v>0.21014492753623187</v>
      </c>
      <c r="U11" s="47">
        <v>4.1875</v>
      </c>
      <c r="V11" s="18">
        <v>1943</v>
      </c>
      <c r="W11" s="22">
        <v>276</v>
      </c>
      <c r="X11" s="20">
        <v>58</v>
      </c>
      <c r="Y11" s="19">
        <v>0.21014492753623187</v>
      </c>
      <c r="Z11" s="47">
        <v>3.7777777777777777</v>
      </c>
      <c r="AA11" s="18">
        <v>1972</v>
      </c>
    </row>
    <row r="12" spans="1:27" x14ac:dyDescent="0.25">
      <c r="A12" s="41" t="s">
        <v>40</v>
      </c>
      <c r="B12" s="41" t="s">
        <v>41</v>
      </c>
      <c r="C12" s="20">
        <v>4786</v>
      </c>
      <c r="D12" s="20">
        <v>2563</v>
      </c>
      <c r="E12" s="19">
        <v>0.53552026744671954</v>
      </c>
      <c r="F12" s="47">
        <v>4.3210099999999994</v>
      </c>
      <c r="G12" s="18">
        <v>44299</v>
      </c>
      <c r="H12" s="22">
        <v>2846</v>
      </c>
      <c r="I12" s="20">
        <v>2178</v>
      </c>
      <c r="J12" s="19">
        <v>0.76528460997891778</v>
      </c>
      <c r="K12" s="47">
        <v>4.3401432500000006</v>
      </c>
      <c r="L12" s="18">
        <v>113434</v>
      </c>
      <c r="M12" s="22">
        <v>445</v>
      </c>
      <c r="N12" s="20">
        <v>267</v>
      </c>
      <c r="O12" s="19">
        <v>0.6</v>
      </c>
      <c r="P12" s="47">
        <v>4.1198497500000002</v>
      </c>
      <c r="Q12" s="18">
        <v>13200</v>
      </c>
      <c r="R12" s="22">
        <v>476935</v>
      </c>
      <c r="S12" s="20">
        <v>133468</v>
      </c>
      <c r="T12" s="19">
        <v>0.27984526193296783</v>
      </c>
      <c r="U12" s="47">
        <v>4.2215615353492968</v>
      </c>
      <c r="V12" s="18">
        <v>4507547</v>
      </c>
      <c r="W12" s="22">
        <v>476935</v>
      </c>
      <c r="X12" s="20">
        <v>105873</v>
      </c>
      <c r="Y12" s="19">
        <v>0.22198622453793493</v>
      </c>
      <c r="Z12" s="47">
        <v>4.0214746284069909</v>
      </c>
      <c r="AA12" s="18">
        <v>3831890.25</v>
      </c>
    </row>
    <row r="13" spans="1:27" x14ac:dyDescent="0.25">
      <c r="A13" s="41" t="s">
        <v>43</v>
      </c>
      <c r="B13" s="41" t="s">
        <v>44</v>
      </c>
      <c r="C13" s="20">
        <v>1616</v>
      </c>
      <c r="D13" s="20">
        <v>673</v>
      </c>
      <c r="E13" s="19">
        <v>0.41646039603960394</v>
      </c>
      <c r="F13" s="47">
        <v>4.2756309999999997</v>
      </c>
      <c r="G13" s="18">
        <v>11510</v>
      </c>
      <c r="H13" s="22">
        <v>1314</v>
      </c>
      <c r="I13" s="20">
        <v>827</v>
      </c>
      <c r="J13" s="19">
        <v>0.62937595129375956</v>
      </c>
      <c r="K13" s="47">
        <v>4.2294433333333332</v>
      </c>
      <c r="L13" s="18">
        <v>41973</v>
      </c>
      <c r="M13" s="22">
        <v>216</v>
      </c>
      <c r="N13" s="20">
        <v>106</v>
      </c>
      <c r="O13" s="19">
        <v>0.49074074074074076</v>
      </c>
      <c r="P13" s="47">
        <v>4.1509428333333327</v>
      </c>
      <c r="Q13" s="18">
        <v>5280</v>
      </c>
      <c r="R13" s="22">
        <v>177369</v>
      </c>
      <c r="S13" s="20">
        <v>42103</v>
      </c>
      <c r="T13" s="19">
        <v>0.23737518957653253</v>
      </c>
      <c r="U13" s="47">
        <v>4.0681839773887845</v>
      </c>
      <c r="V13" s="18">
        <v>1370262</v>
      </c>
      <c r="W13" s="22">
        <v>177369</v>
      </c>
      <c r="X13" s="20">
        <v>63617</v>
      </c>
      <c r="Y13" s="19">
        <v>0.35867034261905972</v>
      </c>
      <c r="Z13" s="47">
        <v>3.9073579214500662</v>
      </c>
      <c r="AA13" s="18">
        <v>2237169.5</v>
      </c>
    </row>
    <row r="14" spans="1:27" x14ac:dyDescent="0.25">
      <c r="A14" s="41" t="s">
        <v>46</v>
      </c>
      <c r="B14" s="41" t="s">
        <v>47</v>
      </c>
      <c r="C14" s="20">
        <v>1828</v>
      </c>
      <c r="D14" s="20">
        <v>860</v>
      </c>
      <c r="E14" s="19">
        <v>0.47045951859956237</v>
      </c>
      <c r="F14" s="47">
        <v>4.3587205000000004</v>
      </c>
      <c r="G14" s="18">
        <v>14994</v>
      </c>
      <c r="H14" s="22">
        <v>981</v>
      </c>
      <c r="I14" s="20">
        <v>566</v>
      </c>
      <c r="J14" s="19">
        <v>0.57696228338430178</v>
      </c>
      <c r="K14" s="47">
        <v>4.3100701666666659</v>
      </c>
      <c r="L14" s="18">
        <v>29274</v>
      </c>
      <c r="M14" s="22">
        <v>169</v>
      </c>
      <c r="N14" s="20">
        <v>73</v>
      </c>
      <c r="O14" s="19">
        <v>0.43195266272189348</v>
      </c>
      <c r="P14" s="47">
        <v>4.4486296666666663</v>
      </c>
      <c r="Q14" s="18">
        <v>3897</v>
      </c>
      <c r="R14" s="22">
        <v>196902</v>
      </c>
      <c r="S14" s="20">
        <v>78496</v>
      </c>
      <c r="T14" s="19">
        <v>0.39865516856101002</v>
      </c>
      <c r="U14" s="47">
        <v>4.0475963743375463</v>
      </c>
      <c r="V14" s="18">
        <v>2541761</v>
      </c>
      <c r="W14" s="22">
        <v>196902</v>
      </c>
      <c r="X14" s="20">
        <v>81960</v>
      </c>
      <c r="Y14" s="19">
        <v>0.41624767650912636</v>
      </c>
      <c r="Z14" s="47">
        <v>4.1032070183287237</v>
      </c>
      <c r="AA14" s="18">
        <v>3026689.625</v>
      </c>
    </row>
    <row r="15" spans="1:27" x14ac:dyDescent="0.25">
      <c r="A15" s="41" t="s">
        <v>49</v>
      </c>
      <c r="B15" s="41" t="s">
        <v>50</v>
      </c>
      <c r="C15" s="20">
        <v>12</v>
      </c>
      <c r="D15" s="20">
        <v>10</v>
      </c>
      <c r="E15" s="19">
        <v>0.83333333333333337</v>
      </c>
      <c r="F15" s="47">
        <v>4.9000000000000004</v>
      </c>
      <c r="G15" s="18">
        <v>196</v>
      </c>
      <c r="H15" s="22">
        <v>8</v>
      </c>
      <c r="I15" s="20">
        <v>7</v>
      </c>
      <c r="J15" s="19">
        <v>0.875</v>
      </c>
      <c r="K15" s="47">
        <v>4.2023805833333343</v>
      </c>
      <c r="L15" s="18">
        <v>353</v>
      </c>
      <c r="M15" s="22">
        <v>0</v>
      </c>
      <c r="N15" s="20">
        <v>0</v>
      </c>
      <c r="O15" s="19">
        <v>0</v>
      </c>
      <c r="P15" s="47">
        <v>0</v>
      </c>
      <c r="Q15" s="18">
        <v>0</v>
      </c>
      <c r="R15" s="22">
        <v>532</v>
      </c>
      <c r="S15" s="20">
        <v>234</v>
      </c>
      <c r="T15" s="19">
        <v>0.43984962406015038</v>
      </c>
      <c r="U15" s="47">
        <v>4.607905982905983</v>
      </c>
      <c r="V15" s="18">
        <v>8626</v>
      </c>
      <c r="W15" s="22">
        <v>532</v>
      </c>
      <c r="X15" s="20">
        <v>237</v>
      </c>
      <c r="Y15" s="19">
        <v>0.44548872180451127</v>
      </c>
      <c r="Z15" s="47">
        <v>4.7346460384435067</v>
      </c>
      <c r="AA15" s="18">
        <v>10099</v>
      </c>
    </row>
    <row r="16" spans="1:27" x14ac:dyDescent="0.25">
      <c r="A16" s="41" t="s">
        <v>54</v>
      </c>
      <c r="B16" s="41" t="s">
        <v>55</v>
      </c>
      <c r="C16" s="20">
        <v>36</v>
      </c>
      <c r="D16" s="20">
        <v>23</v>
      </c>
      <c r="E16" s="19">
        <v>0.63888888888888884</v>
      </c>
      <c r="F16" s="47">
        <v>4.3369562500000001</v>
      </c>
      <c r="G16" s="18">
        <v>399</v>
      </c>
      <c r="H16" s="22">
        <v>43</v>
      </c>
      <c r="I16" s="20">
        <v>22</v>
      </c>
      <c r="J16" s="19">
        <v>0.51162790697674421</v>
      </c>
      <c r="K16" s="47">
        <v>4.4090903333333342</v>
      </c>
      <c r="L16" s="18">
        <v>1164</v>
      </c>
      <c r="M16" s="22">
        <v>0</v>
      </c>
      <c r="N16" s="20">
        <v>0</v>
      </c>
      <c r="O16" s="19">
        <v>0</v>
      </c>
      <c r="P16" s="47">
        <v>0</v>
      </c>
      <c r="Q16" s="18">
        <v>0</v>
      </c>
      <c r="R16" s="22">
        <v>2278</v>
      </c>
      <c r="S16" s="20">
        <v>1395</v>
      </c>
      <c r="T16" s="19">
        <v>0.61237928007023701</v>
      </c>
      <c r="U16" s="47">
        <v>4.025537634408602</v>
      </c>
      <c r="V16" s="18">
        <v>44925</v>
      </c>
      <c r="W16" s="22">
        <v>2278</v>
      </c>
      <c r="X16" s="20">
        <v>108</v>
      </c>
      <c r="Y16" s="19">
        <v>4.7410008779631259E-2</v>
      </c>
      <c r="Z16" s="47">
        <v>4.5246913580246915</v>
      </c>
      <c r="AA16" s="18">
        <v>4398</v>
      </c>
    </row>
    <row r="17" spans="1:27" x14ac:dyDescent="0.25">
      <c r="A17" s="41" t="s">
        <v>56</v>
      </c>
      <c r="B17" s="41" t="s">
        <v>57</v>
      </c>
      <c r="C17" s="20">
        <v>8</v>
      </c>
      <c r="D17" s="20">
        <v>6</v>
      </c>
      <c r="E17" s="19">
        <v>0.75</v>
      </c>
      <c r="F17" s="47">
        <v>3.0833330000000001</v>
      </c>
      <c r="G17" s="18">
        <v>74</v>
      </c>
      <c r="H17" s="22">
        <v>6</v>
      </c>
      <c r="I17" s="20">
        <v>3</v>
      </c>
      <c r="J17" s="19">
        <v>0.5</v>
      </c>
      <c r="K17" s="47">
        <v>2.7777774166666669</v>
      </c>
      <c r="L17" s="18">
        <v>100</v>
      </c>
      <c r="M17" s="22">
        <v>0</v>
      </c>
      <c r="N17" s="20">
        <v>0</v>
      </c>
      <c r="O17" s="19">
        <v>0</v>
      </c>
      <c r="P17" s="47">
        <v>0</v>
      </c>
      <c r="Q17" s="18">
        <v>0</v>
      </c>
      <c r="R17" s="22" t="s">
        <v>316</v>
      </c>
      <c r="S17" s="20" t="s">
        <v>316</v>
      </c>
      <c r="T17" s="19" t="s">
        <v>316</v>
      </c>
      <c r="U17" s="47" t="s">
        <v>316</v>
      </c>
      <c r="V17" s="18" t="s">
        <v>316</v>
      </c>
      <c r="W17" s="22" t="s">
        <v>316</v>
      </c>
      <c r="X17" s="20" t="s">
        <v>316</v>
      </c>
      <c r="Y17" s="19" t="s">
        <v>316</v>
      </c>
      <c r="Z17" s="47" t="s">
        <v>316</v>
      </c>
      <c r="AA17" s="18" t="s">
        <v>316</v>
      </c>
    </row>
    <row r="18" spans="1:27" x14ac:dyDescent="0.25">
      <c r="A18" s="41" t="s">
        <v>59</v>
      </c>
      <c r="B18" s="41" t="s">
        <v>60</v>
      </c>
      <c r="C18" s="20">
        <v>69</v>
      </c>
      <c r="D18" s="20">
        <v>44</v>
      </c>
      <c r="E18" s="19">
        <v>0.6376811594202898</v>
      </c>
      <c r="F18" s="47">
        <v>3.9545452500000007</v>
      </c>
      <c r="G18" s="18">
        <v>696</v>
      </c>
      <c r="H18" s="22">
        <v>42</v>
      </c>
      <c r="I18" s="20">
        <v>32</v>
      </c>
      <c r="J18" s="19">
        <v>0.76190476190476186</v>
      </c>
      <c r="K18" s="47">
        <v>4.416666666666667</v>
      </c>
      <c r="L18" s="18">
        <v>1696</v>
      </c>
      <c r="M18" s="22">
        <v>0</v>
      </c>
      <c r="N18" s="20">
        <v>0</v>
      </c>
      <c r="O18" s="19">
        <v>0</v>
      </c>
      <c r="P18" s="47">
        <v>0</v>
      </c>
      <c r="Q18" s="18">
        <v>0</v>
      </c>
      <c r="R18" s="22">
        <v>864</v>
      </c>
      <c r="S18" s="20">
        <v>0</v>
      </c>
      <c r="T18" s="19">
        <v>0</v>
      </c>
      <c r="U18" s="47">
        <v>0</v>
      </c>
      <c r="V18" s="18">
        <v>0</v>
      </c>
      <c r="W18" s="22">
        <v>864</v>
      </c>
      <c r="X18" s="20">
        <v>0</v>
      </c>
      <c r="Y18" s="19">
        <v>0</v>
      </c>
      <c r="Z18" s="47">
        <v>0</v>
      </c>
      <c r="AA18" s="18">
        <v>0</v>
      </c>
    </row>
    <row r="19" spans="1:27" x14ac:dyDescent="0.25">
      <c r="A19" s="41" t="s">
        <v>61</v>
      </c>
      <c r="B19" s="41" t="s">
        <v>62</v>
      </c>
      <c r="C19" s="20">
        <v>72</v>
      </c>
      <c r="D19" s="20">
        <v>39</v>
      </c>
      <c r="E19" s="19">
        <v>0.54166666666666663</v>
      </c>
      <c r="F19" s="47">
        <v>4.3333327500000003</v>
      </c>
      <c r="G19" s="18">
        <v>676</v>
      </c>
      <c r="H19" s="22">
        <v>65</v>
      </c>
      <c r="I19" s="20">
        <v>33</v>
      </c>
      <c r="J19" s="19">
        <v>0.50769230769230766</v>
      </c>
      <c r="K19" s="47">
        <v>4.4545449166666673</v>
      </c>
      <c r="L19" s="18">
        <v>1764</v>
      </c>
      <c r="M19" s="22">
        <v>3</v>
      </c>
      <c r="N19" s="20">
        <v>1</v>
      </c>
      <c r="O19" s="19">
        <v>0.33333333333333331</v>
      </c>
      <c r="P19" s="47">
        <v>5</v>
      </c>
      <c r="Q19" s="18">
        <v>60</v>
      </c>
      <c r="R19" s="22">
        <v>20814</v>
      </c>
      <c r="S19" s="20">
        <v>7982</v>
      </c>
      <c r="T19" s="19">
        <v>0.3834918804650716</v>
      </c>
      <c r="U19" s="47">
        <v>4.2033324981207718</v>
      </c>
      <c r="V19" s="18">
        <v>268408</v>
      </c>
      <c r="W19" s="22">
        <v>20814</v>
      </c>
      <c r="X19" s="20">
        <v>7480</v>
      </c>
      <c r="Y19" s="19">
        <v>0.35937349860670703</v>
      </c>
      <c r="Z19" s="47">
        <v>4.145573380867499</v>
      </c>
      <c r="AA19" s="18">
        <v>279080</v>
      </c>
    </row>
    <row r="20" spans="1:27" x14ac:dyDescent="0.25">
      <c r="A20" s="41" t="s">
        <v>64</v>
      </c>
      <c r="B20" s="41" t="s">
        <v>65</v>
      </c>
      <c r="C20" s="20">
        <v>151</v>
      </c>
      <c r="D20" s="20">
        <v>53</v>
      </c>
      <c r="E20" s="19">
        <v>0.35099337748344372</v>
      </c>
      <c r="F20" s="47">
        <v>4.0613204999999999</v>
      </c>
      <c r="G20" s="18">
        <v>861</v>
      </c>
      <c r="H20" s="22">
        <v>57</v>
      </c>
      <c r="I20" s="20">
        <v>19</v>
      </c>
      <c r="J20" s="19">
        <v>0.33333333333333331</v>
      </c>
      <c r="K20" s="47">
        <v>3.9912277500000002</v>
      </c>
      <c r="L20" s="18">
        <v>910</v>
      </c>
      <c r="M20" s="22">
        <v>8</v>
      </c>
      <c r="N20" s="20">
        <v>1</v>
      </c>
      <c r="O20" s="19">
        <v>0.125</v>
      </c>
      <c r="P20" s="47">
        <v>4.083333333333333</v>
      </c>
      <c r="Q20" s="18">
        <v>49</v>
      </c>
      <c r="R20" s="22">
        <v>24082</v>
      </c>
      <c r="S20" s="20">
        <v>8319</v>
      </c>
      <c r="T20" s="19">
        <v>0.34544473050411095</v>
      </c>
      <c r="U20" s="47">
        <v>4.1475688183675921</v>
      </c>
      <c r="V20" s="18">
        <v>276029</v>
      </c>
      <c r="W20" s="22">
        <v>24082</v>
      </c>
      <c r="X20" s="20">
        <v>11117</v>
      </c>
      <c r="Y20" s="19">
        <v>0.46163109376297651</v>
      </c>
      <c r="Z20" s="47">
        <v>4.0511528889688471</v>
      </c>
      <c r="AA20" s="18">
        <v>405330</v>
      </c>
    </row>
    <row r="21" spans="1:27" x14ac:dyDescent="0.25">
      <c r="A21" s="41" t="s">
        <v>67</v>
      </c>
      <c r="B21" s="41" t="s">
        <v>68</v>
      </c>
      <c r="C21" s="20">
        <v>28</v>
      </c>
      <c r="D21" s="20">
        <v>10</v>
      </c>
      <c r="E21" s="19">
        <v>0.35714285714285715</v>
      </c>
      <c r="F21" s="47">
        <v>4.5250000000000004</v>
      </c>
      <c r="G21" s="18">
        <v>181</v>
      </c>
      <c r="H21" s="22">
        <v>31</v>
      </c>
      <c r="I21" s="20">
        <v>21</v>
      </c>
      <c r="J21" s="19">
        <v>0.67741935483870963</v>
      </c>
      <c r="K21" s="47">
        <v>4.1428568333333331</v>
      </c>
      <c r="L21" s="18">
        <v>1044</v>
      </c>
      <c r="M21" s="22">
        <v>0</v>
      </c>
      <c r="N21" s="20">
        <v>0</v>
      </c>
      <c r="O21" s="19">
        <v>0</v>
      </c>
      <c r="P21" s="47">
        <v>0</v>
      </c>
      <c r="Q21" s="18">
        <v>0</v>
      </c>
      <c r="R21" s="22">
        <v>8016</v>
      </c>
      <c r="S21" s="20">
        <v>1452</v>
      </c>
      <c r="T21" s="19">
        <v>0.18113772455089822</v>
      </c>
      <c r="U21" s="47">
        <v>4.2745351239669418</v>
      </c>
      <c r="V21" s="18">
        <v>49653</v>
      </c>
      <c r="W21" s="22">
        <v>8016</v>
      </c>
      <c r="X21" s="20">
        <v>489</v>
      </c>
      <c r="Y21" s="19">
        <v>6.100299401197605E-2</v>
      </c>
      <c r="Z21" s="47">
        <v>5</v>
      </c>
      <c r="AA21" s="18">
        <v>22005</v>
      </c>
    </row>
    <row r="22" spans="1:27" x14ac:dyDescent="0.25">
      <c r="A22" s="41" t="s">
        <v>69</v>
      </c>
      <c r="B22" s="41" t="s">
        <v>70</v>
      </c>
      <c r="C22" s="20">
        <v>6077</v>
      </c>
      <c r="D22" s="20">
        <v>1783</v>
      </c>
      <c r="E22" s="19">
        <v>0.29340134935000822</v>
      </c>
      <c r="F22" s="47">
        <v>4.2139647500000006</v>
      </c>
      <c r="G22" s="18">
        <v>30054</v>
      </c>
      <c r="H22" s="22">
        <v>2662</v>
      </c>
      <c r="I22" s="20">
        <v>959</v>
      </c>
      <c r="J22" s="19">
        <v>0.36025544703230655</v>
      </c>
      <c r="K22" s="47">
        <v>4.2743304166666674</v>
      </c>
      <c r="L22" s="18">
        <v>49189</v>
      </c>
      <c r="M22" s="22">
        <v>715</v>
      </c>
      <c r="N22" s="20">
        <v>176</v>
      </c>
      <c r="O22" s="19">
        <v>0.24615384615384617</v>
      </c>
      <c r="P22" s="47">
        <v>4.3049238333333335</v>
      </c>
      <c r="Q22" s="18">
        <v>9092</v>
      </c>
      <c r="R22" s="22">
        <v>621867</v>
      </c>
      <c r="S22" s="20">
        <v>161860</v>
      </c>
      <c r="T22" s="19">
        <v>0.26028073526976025</v>
      </c>
      <c r="U22" s="47">
        <v>4.1432140430001239</v>
      </c>
      <c r="V22" s="18">
        <v>5364965</v>
      </c>
      <c r="W22" s="22">
        <v>621867</v>
      </c>
      <c r="X22" s="20">
        <v>112166</v>
      </c>
      <c r="Y22" s="19">
        <v>0.18036975752049875</v>
      </c>
      <c r="Z22" s="47">
        <v>4.1748889790330601</v>
      </c>
      <c r="AA22" s="18">
        <v>4214525.375</v>
      </c>
    </row>
    <row r="23" spans="1:27" x14ac:dyDescent="0.25">
      <c r="A23" s="41" t="s">
        <v>72</v>
      </c>
      <c r="B23" s="41" t="s">
        <v>73</v>
      </c>
      <c r="C23" s="20">
        <v>40</v>
      </c>
      <c r="D23" s="20">
        <v>30</v>
      </c>
      <c r="E23" s="19">
        <v>0.75</v>
      </c>
      <c r="F23" s="47">
        <v>4.3916662500000001</v>
      </c>
      <c r="G23" s="18">
        <v>527</v>
      </c>
      <c r="H23" s="22">
        <v>29</v>
      </c>
      <c r="I23" s="20">
        <v>17</v>
      </c>
      <c r="J23" s="19">
        <v>0.58620689655172409</v>
      </c>
      <c r="K23" s="47">
        <v>4.2499995000000004</v>
      </c>
      <c r="L23" s="18">
        <v>867</v>
      </c>
      <c r="M23" s="22">
        <v>11</v>
      </c>
      <c r="N23" s="20">
        <v>5</v>
      </c>
      <c r="O23" s="19">
        <v>0.45454545454545453</v>
      </c>
      <c r="P23" s="47">
        <v>4.6833333333333336</v>
      </c>
      <c r="Q23" s="18">
        <v>281</v>
      </c>
      <c r="R23" s="22">
        <v>362</v>
      </c>
      <c r="S23" s="20">
        <v>218</v>
      </c>
      <c r="T23" s="19">
        <v>0.60220994475138123</v>
      </c>
      <c r="U23" s="47">
        <v>4.6152522935779814</v>
      </c>
      <c r="V23" s="18">
        <v>8049</v>
      </c>
      <c r="W23" s="22">
        <v>362</v>
      </c>
      <c r="X23" s="20">
        <v>277</v>
      </c>
      <c r="Y23" s="19">
        <v>0.76519337016574585</v>
      </c>
      <c r="Z23" s="47">
        <v>4.4119534697152032</v>
      </c>
      <c r="AA23" s="18">
        <v>10999</v>
      </c>
    </row>
    <row r="24" spans="1:27" x14ac:dyDescent="0.25">
      <c r="A24" s="41" t="s">
        <v>74</v>
      </c>
      <c r="B24" s="41" t="s">
        <v>75</v>
      </c>
      <c r="C24" s="20">
        <v>1233</v>
      </c>
      <c r="D24" s="20">
        <v>471</v>
      </c>
      <c r="E24" s="19">
        <v>0.38199513381995132</v>
      </c>
      <c r="F24" s="47">
        <v>4.3110397499999999</v>
      </c>
      <c r="G24" s="18">
        <v>8122</v>
      </c>
      <c r="H24" s="22">
        <v>872</v>
      </c>
      <c r="I24" s="20">
        <v>348</v>
      </c>
      <c r="J24" s="19">
        <v>0.39908256880733944</v>
      </c>
      <c r="K24" s="47">
        <v>4.3213596666666669</v>
      </c>
      <c r="L24" s="18">
        <v>18046</v>
      </c>
      <c r="M24" s="22">
        <v>31</v>
      </c>
      <c r="N24" s="20">
        <v>11</v>
      </c>
      <c r="O24" s="19">
        <v>0.35483870967741937</v>
      </c>
      <c r="P24" s="47">
        <v>3.9999996666666666</v>
      </c>
      <c r="Q24" s="18">
        <v>528</v>
      </c>
      <c r="R24" s="22">
        <v>167198</v>
      </c>
      <c r="S24" s="20">
        <v>47141</v>
      </c>
      <c r="T24" s="19">
        <v>0.28194715247790048</v>
      </c>
      <c r="U24" s="47">
        <v>4.2481836405676585</v>
      </c>
      <c r="V24" s="18">
        <v>1602109</v>
      </c>
      <c r="W24" s="22">
        <v>167198</v>
      </c>
      <c r="X24" s="20">
        <v>40202</v>
      </c>
      <c r="Y24" s="19">
        <v>0.24044545987392194</v>
      </c>
      <c r="Z24" s="47">
        <v>4.068250819472774</v>
      </c>
      <c r="AA24" s="18">
        <v>1471966.375</v>
      </c>
    </row>
    <row r="25" spans="1:27" x14ac:dyDescent="0.25">
      <c r="A25" s="41" t="s">
        <v>76</v>
      </c>
      <c r="B25" s="41" t="s">
        <v>77</v>
      </c>
      <c r="C25" s="20">
        <v>162</v>
      </c>
      <c r="D25" s="20">
        <v>50</v>
      </c>
      <c r="E25" s="19">
        <v>0.30864197530864196</v>
      </c>
      <c r="F25" s="47">
        <v>4.0599999999999996</v>
      </c>
      <c r="G25" s="18">
        <v>812</v>
      </c>
      <c r="H25" s="22">
        <v>79</v>
      </c>
      <c r="I25" s="20">
        <v>48</v>
      </c>
      <c r="J25" s="19">
        <v>0.60759493670886078</v>
      </c>
      <c r="K25" s="47">
        <v>3.980902583333334</v>
      </c>
      <c r="L25" s="18">
        <v>2293</v>
      </c>
      <c r="M25" s="22">
        <v>16</v>
      </c>
      <c r="N25" s="20">
        <v>10</v>
      </c>
      <c r="O25" s="19">
        <v>0.625</v>
      </c>
      <c r="P25" s="47">
        <v>4.05</v>
      </c>
      <c r="Q25" s="18">
        <v>486</v>
      </c>
      <c r="R25" s="22">
        <v>28927</v>
      </c>
      <c r="S25" s="20">
        <v>12228</v>
      </c>
      <c r="T25" s="19">
        <v>0.42271925882393613</v>
      </c>
      <c r="U25" s="47">
        <v>3.9152866372260386</v>
      </c>
      <c r="V25" s="18">
        <v>383009</v>
      </c>
      <c r="W25" s="22">
        <v>28927</v>
      </c>
      <c r="X25" s="20">
        <v>15839</v>
      </c>
      <c r="Y25" s="19">
        <v>0.54755073115082797</v>
      </c>
      <c r="Z25" s="47">
        <v>3.947472308156379</v>
      </c>
      <c r="AA25" s="18">
        <v>562716.125</v>
      </c>
    </row>
    <row r="26" spans="1:27" x14ac:dyDescent="0.25">
      <c r="A26" s="41" t="s">
        <v>79</v>
      </c>
      <c r="B26" s="41" t="s">
        <v>80</v>
      </c>
      <c r="C26" s="20">
        <v>2736</v>
      </c>
      <c r="D26" s="20">
        <v>800</v>
      </c>
      <c r="E26" s="19">
        <v>0.29239766081871343</v>
      </c>
      <c r="F26" s="47">
        <v>4.0968749999999998</v>
      </c>
      <c r="G26" s="18">
        <v>13110</v>
      </c>
      <c r="H26" s="22">
        <v>1228</v>
      </c>
      <c r="I26" s="20">
        <v>616</v>
      </c>
      <c r="J26" s="19">
        <v>0.50162866449511401</v>
      </c>
      <c r="K26" s="47">
        <v>4.1818176666666664</v>
      </c>
      <c r="L26" s="18">
        <v>30912</v>
      </c>
      <c r="M26" s="22">
        <v>651</v>
      </c>
      <c r="N26" s="20">
        <v>201</v>
      </c>
      <c r="O26" s="19">
        <v>0.30875576036866359</v>
      </c>
      <c r="P26" s="47">
        <v>3.9776115000000001</v>
      </c>
      <c r="Q26" s="18">
        <v>9594</v>
      </c>
      <c r="R26" s="22">
        <v>183609</v>
      </c>
      <c r="S26" s="20">
        <v>49497</v>
      </c>
      <c r="T26" s="19">
        <v>0.26957828864598138</v>
      </c>
      <c r="U26" s="47">
        <v>4.1517617229327026</v>
      </c>
      <c r="V26" s="18">
        <v>1643998</v>
      </c>
      <c r="W26" s="22">
        <v>183609</v>
      </c>
      <c r="X26" s="20">
        <v>33760</v>
      </c>
      <c r="Y26" s="19">
        <v>0.18386898245728694</v>
      </c>
      <c r="Z26" s="47">
        <v>4.0448867002369671</v>
      </c>
      <c r="AA26" s="18">
        <v>1228998.375</v>
      </c>
    </row>
    <row r="27" spans="1:27" x14ac:dyDescent="0.25">
      <c r="A27" s="41" t="s">
        <v>81</v>
      </c>
      <c r="B27" s="41" t="s">
        <v>82</v>
      </c>
      <c r="C27" s="20">
        <v>358</v>
      </c>
      <c r="D27" s="20">
        <v>124</v>
      </c>
      <c r="E27" s="19">
        <v>0.34636871508379891</v>
      </c>
      <c r="F27" s="47">
        <v>4.286290000000001</v>
      </c>
      <c r="G27" s="18">
        <v>2126</v>
      </c>
      <c r="H27" s="22">
        <v>229</v>
      </c>
      <c r="I27" s="20">
        <v>80</v>
      </c>
      <c r="J27" s="19">
        <v>0.34934497816593885</v>
      </c>
      <c r="K27" s="47">
        <v>4.4104166666666664</v>
      </c>
      <c r="L27" s="18">
        <v>4234</v>
      </c>
      <c r="M27" s="22">
        <v>58</v>
      </c>
      <c r="N27" s="20">
        <v>11</v>
      </c>
      <c r="O27" s="19">
        <v>0.18965517241379309</v>
      </c>
      <c r="P27" s="47">
        <v>4.5151510000000004</v>
      </c>
      <c r="Q27" s="18">
        <v>596</v>
      </c>
      <c r="R27" s="22">
        <v>59875</v>
      </c>
      <c r="S27" s="20">
        <v>18003</v>
      </c>
      <c r="T27" s="19">
        <v>0.30067640918580374</v>
      </c>
      <c r="U27" s="47">
        <v>4.0210103871576957</v>
      </c>
      <c r="V27" s="18">
        <v>579122</v>
      </c>
      <c r="W27" s="22">
        <v>59875</v>
      </c>
      <c r="X27" s="20">
        <v>21641</v>
      </c>
      <c r="Y27" s="19">
        <v>0.36143632567849687</v>
      </c>
      <c r="Z27" s="47">
        <v>3.7192353505948068</v>
      </c>
      <c r="AA27" s="18">
        <v>724391.75</v>
      </c>
    </row>
    <row r="28" spans="1:27" x14ac:dyDescent="0.25">
      <c r="A28" s="41" t="s">
        <v>83</v>
      </c>
      <c r="B28" s="41" t="s">
        <v>84</v>
      </c>
      <c r="C28" s="20">
        <v>23</v>
      </c>
      <c r="D28" s="20">
        <v>7</v>
      </c>
      <c r="E28" s="19">
        <v>0.30434782608695654</v>
      </c>
      <c r="F28" s="47">
        <v>4.8571425000000001</v>
      </c>
      <c r="G28" s="18">
        <v>136</v>
      </c>
      <c r="H28" s="22">
        <v>20</v>
      </c>
      <c r="I28" s="20">
        <v>2</v>
      </c>
      <c r="J28" s="19">
        <v>0.1</v>
      </c>
      <c r="K28" s="47">
        <v>3.875</v>
      </c>
      <c r="L28" s="18">
        <v>93</v>
      </c>
      <c r="M28" s="22">
        <v>0</v>
      </c>
      <c r="N28" s="20">
        <v>0</v>
      </c>
      <c r="O28" s="19">
        <v>0</v>
      </c>
      <c r="P28" s="47">
        <v>0</v>
      </c>
      <c r="Q28" s="18">
        <v>0</v>
      </c>
      <c r="R28" s="22">
        <v>1026</v>
      </c>
      <c r="S28" s="20">
        <v>231</v>
      </c>
      <c r="T28" s="19">
        <v>0.22514619883040934</v>
      </c>
      <c r="U28" s="47">
        <v>4.1715367965367962</v>
      </c>
      <c r="V28" s="18">
        <v>7709</v>
      </c>
      <c r="W28" s="22">
        <v>1000</v>
      </c>
      <c r="X28" s="20">
        <v>55</v>
      </c>
      <c r="Y28" s="19">
        <v>5.5E-2</v>
      </c>
      <c r="Z28" s="47">
        <v>3.5737373737373739</v>
      </c>
      <c r="AA28" s="18">
        <v>1769</v>
      </c>
    </row>
    <row r="29" spans="1:27" x14ac:dyDescent="0.25">
      <c r="A29" s="41" t="s">
        <v>85</v>
      </c>
      <c r="B29" s="41" t="s">
        <v>86</v>
      </c>
      <c r="C29" s="20">
        <v>1089</v>
      </c>
      <c r="D29" s="20">
        <v>774</v>
      </c>
      <c r="E29" s="19">
        <v>0.71074380165289253</v>
      </c>
      <c r="F29" s="47">
        <v>4.47448275</v>
      </c>
      <c r="G29" s="18">
        <v>13853</v>
      </c>
      <c r="H29" s="22">
        <v>590</v>
      </c>
      <c r="I29" s="20">
        <v>557</v>
      </c>
      <c r="J29" s="19">
        <v>0.94406779661016949</v>
      </c>
      <c r="K29" s="47">
        <v>4.3382700833333336</v>
      </c>
      <c r="L29" s="18">
        <v>28997</v>
      </c>
      <c r="M29" s="22">
        <v>192</v>
      </c>
      <c r="N29" s="20">
        <v>155</v>
      </c>
      <c r="O29" s="19">
        <v>0.80729166666666663</v>
      </c>
      <c r="P29" s="47">
        <v>4.4016123333333335</v>
      </c>
      <c r="Q29" s="18">
        <v>8187</v>
      </c>
      <c r="R29" s="22">
        <v>122529</v>
      </c>
      <c r="S29" s="20">
        <v>33369</v>
      </c>
      <c r="T29" s="19">
        <v>0.27233552873197364</v>
      </c>
      <c r="U29" s="47">
        <v>4.0176885732266472</v>
      </c>
      <c r="V29" s="18">
        <v>1072530</v>
      </c>
      <c r="W29" s="22">
        <v>122529</v>
      </c>
      <c r="X29" s="20">
        <v>71174</v>
      </c>
      <c r="Y29" s="19">
        <v>0.58087473169616988</v>
      </c>
      <c r="Z29" s="47">
        <v>4.2461213988878583</v>
      </c>
      <c r="AA29" s="18">
        <v>2719921</v>
      </c>
    </row>
    <row r="30" spans="1:27" x14ac:dyDescent="0.25">
      <c r="A30" s="41" t="s">
        <v>87</v>
      </c>
      <c r="B30" s="41" t="s">
        <v>88</v>
      </c>
      <c r="C30" s="20">
        <v>95</v>
      </c>
      <c r="D30" s="20">
        <v>63</v>
      </c>
      <c r="E30" s="19">
        <v>0.66315789473684206</v>
      </c>
      <c r="F30" s="47">
        <v>4.6031740000000001</v>
      </c>
      <c r="G30" s="18">
        <v>1160</v>
      </c>
      <c r="H30" s="22">
        <v>48</v>
      </c>
      <c r="I30" s="20">
        <v>32</v>
      </c>
      <c r="J30" s="19">
        <v>0.66666666666666663</v>
      </c>
      <c r="K30" s="47">
        <v>4.375</v>
      </c>
      <c r="L30" s="18">
        <v>1680</v>
      </c>
      <c r="M30" s="22">
        <v>15</v>
      </c>
      <c r="N30" s="20">
        <v>12</v>
      </c>
      <c r="O30" s="19">
        <v>0.8</v>
      </c>
      <c r="P30" s="47">
        <v>4.7083330000000005</v>
      </c>
      <c r="Q30" s="18">
        <v>678</v>
      </c>
      <c r="R30" s="22">
        <v>1529</v>
      </c>
      <c r="S30" s="20">
        <v>803</v>
      </c>
      <c r="T30" s="19">
        <v>0.52517985611510787</v>
      </c>
      <c r="U30" s="47">
        <v>3.816936488169365</v>
      </c>
      <c r="V30" s="18">
        <v>24520</v>
      </c>
      <c r="W30" s="22">
        <v>1529</v>
      </c>
      <c r="X30" s="20">
        <v>1524</v>
      </c>
      <c r="Y30" s="19">
        <v>0.99672988881621971</v>
      </c>
      <c r="Z30" s="47">
        <v>4.0586176727909011</v>
      </c>
      <c r="AA30" s="18">
        <v>55668</v>
      </c>
    </row>
    <row r="31" spans="1:27" x14ac:dyDescent="0.25">
      <c r="A31" s="41" t="s">
        <v>90</v>
      </c>
      <c r="B31" s="41" t="s">
        <v>91</v>
      </c>
      <c r="C31" s="20">
        <v>33</v>
      </c>
      <c r="D31" s="20">
        <v>19</v>
      </c>
      <c r="E31" s="19">
        <v>0.5757575757575758</v>
      </c>
      <c r="F31" s="47">
        <v>4.3157889999999997</v>
      </c>
      <c r="G31" s="18">
        <v>328</v>
      </c>
      <c r="H31" s="22">
        <v>15</v>
      </c>
      <c r="I31" s="20">
        <v>7</v>
      </c>
      <c r="J31" s="19">
        <v>0.46666666666666667</v>
      </c>
      <c r="K31" s="47">
        <v>4.107142416666667</v>
      </c>
      <c r="L31" s="18">
        <v>345</v>
      </c>
      <c r="M31" s="22">
        <v>9</v>
      </c>
      <c r="N31" s="20">
        <v>3</v>
      </c>
      <c r="O31" s="19">
        <v>0.33333333333333331</v>
      </c>
      <c r="P31" s="47">
        <v>4.4999995833333335</v>
      </c>
      <c r="Q31" s="18">
        <v>162</v>
      </c>
      <c r="R31" s="22">
        <v>691</v>
      </c>
      <c r="S31" s="20">
        <v>691</v>
      </c>
      <c r="T31" s="19">
        <v>1</v>
      </c>
      <c r="U31" s="47">
        <v>4.7543415340086828</v>
      </c>
      <c r="V31" s="18">
        <v>26282</v>
      </c>
      <c r="W31" s="22">
        <v>691</v>
      </c>
      <c r="X31" s="20">
        <v>691</v>
      </c>
      <c r="Y31" s="19">
        <v>1</v>
      </c>
      <c r="Z31" s="47">
        <v>4.4425148737739191</v>
      </c>
      <c r="AA31" s="18">
        <v>27628</v>
      </c>
    </row>
    <row r="32" spans="1:27" x14ac:dyDescent="0.25">
      <c r="A32" s="41" t="s">
        <v>92</v>
      </c>
      <c r="B32" s="41" t="s">
        <v>93</v>
      </c>
      <c r="C32" s="20">
        <v>1915</v>
      </c>
      <c r="D32" s="20">
        <v>1085</v>
      </c>
      <c r="E32" s="19">
        <v>0.56657963446475201</v>
      </c>
      <c r="F32" s="47">
        <v>4.2281102500000003</v>
      </c>
      <c r="G32" s="18">
        <v>18350</v>
      </c>
      <c r="H32" s="22">
        <v>975</v>
      </c>
      <c r="I32" s="20">
        <v>864</v>
      </c>
      <c r="J32" s="19">
        <v>0.88615384615384618</v>
      </c>
      <c r="K32" s="47">
        <v>4.2465273333333329</v>
      </c>
      <c r="L32" s="18">
        <v>44028</v>
      </c>
      <c r="M32" s="22">
        <v>278</v>
      </c>
      <c r="N32" s="20">
        <v>207</v>
      </c>
      <c r="O32" s="19">
        <v>0.74460431654676262</v>
      </c>
      <c r="P32" s="47">
        <v>4.2661025833333328</v>
      </c>
      <c r="Q32" s="18">
        <v>10597</v>
      </c>
      <c r="R32" s="22">
        <v>270994</v>
      </c>
      <c r="S32" s="20">
        <v>85023</v>
      </c>
      <c r="T32" s="19">
        <v>0.31374495376281392</v>
      </c>
      <c r="U32" s="47">
        <v>4.0589678675182013</v>
      </c>
      <c r="V32" s="18">
        <v>2760845</v>
      </c>
      <c r="W32" s="22">
        <v>270994</v>
      </c>
      <c r="X32" s="20">
        <v>126584</v>
      </c>
      <c r="Y32" s="19">
        <v>0.46710997291452949</v>
      </c>
      <c r="Z32" s="47">
        <v>4.031192945220389</v>
      </c>
      <c r="AA32" s="18">
        <v>4592560.75</v>
      </c>
    </row>
    <row r="33" spans="1:27" x14ac:dyDescent="0.25">
      <c r="A33" s="41" t="s">
        <v>94</v>
      </c>
      <c r="B33" s="41" t="s">
        <v>95</v>
      </c>
      <c r="C33" s="20">
        <v>239</v>
      </c>
      <c r="D33" s="20">
        <v>205</v>
      </c>
      <c r="E33" s="19">
        <v>0.85774058577405854</v>
      </c>
      <c r="F33" s="47">
        <v>4.5585362500000004</v>
      </c>
      <c r="G33" s="18">
        <v>3738</v>
      </c>
      <c r="H33" s="22">
        <v>230</v>
      </c>
      <c r="I33" s="20">
        <v>169</v>
      </c>
      <c r="J33" s="19">
        <v>0.73478260869565215</v>
      </c>
      <c r="K33" s="47">
        <v>4.6666660833333333</v>
      </c>
      <c r="L33" s="18">
        <v>9464</v>
      </c>
      <c r="M33" s="22">
        <v>12</v>
      </c>
      <c r="N33" s="20">
        <v>2</v>
      </c>
      <c r="O33" s="19">
        <v>0.16666666666666666</v>
      </c>
      <c r="P33" s="47">
        <v>4.458333333333333</v>
      </c>
      <c r="Q33" s="18">
        <v>107</v>
      </c>
      <c r="R33" s="22">
        <v>13331</v>
      </c>
      <c r="S33" s="20">
        <v>4359</v>
      </c>
      <c r="T33" s="19">
        <v>0.32698222188883053</v>
      </c>
      <c r="U33" s="47">
        <v>4.5768238128011012</v>
      </c>
      <c r="V33" s="18">
        <v>159603</v>
      </c>
      <c r="W33" s="22">
        <v>13331</v>
      </c>
      <c r="X33" s="20">
        <v>941</v>
      </c>
      <c r="Y33" s="19">
        <v>7.0587352786737681E-2</v>
      </c>
      <c r="Z33" s="47">
        <v>4.8127287755343016</v>
      </c>
      <c r="AA33" s="18">
        <v>40759</v>
      </c>
    </row>
    <row r="34" spans="1:27" x14ac:dyDescent="0.25">
      <c r="A34" s="41" t="s">
        <v>96</v>
      </c>
      <c r="B34" s="41" t="s">
        <v>97</v>
      </c>
      <c r="C34" s="20">
        <v>4024</v>
      </c>
      <c r="D34" s="20">
        <v>1530</v>
      </c>
      <c r="E34" s="19">
        <v>0.38021868787276342</v>
      </c>
      <c r="F34" s="47">
        <v>4.3209145000000007</v>
      </c>
      <c r="G34" s="18">
        <v>26444</v>
      </c>
      <c r="H34" s="22">
        <v>2611</v>
      </c>
      <c r="I34" s="20">
        <v>1145</v>
      </c>
      <c r="J34" s="19">
        <v>0.43852929911911143</v>
      </c>
      <c r="K34" s="47">
        <v>4.2862440833333331</v>
      </c>
      <c r="L34" s="18">
        <v>58893</v>
      </c>
      <c r="M34" s="22">
        <v>505</v>
      </c>
      <c r="N34" s="20">
        <v>176</v>
      </c>
      <c r="O34" s="19">
        <v>0.34851485148514849</v>
      </c>
      <c r="P34" s="47">
        <v>4.1676132500000005</v>
      </c>
      <c r="Q34" s="18">
        <v>8802</v>
      </c>
      <c r="R34" s="22">
        <v>470324</v>
      </c>
      <c r="S34" s="20">
        <v>148280</v>
      </c>
      <c r="T34" s="19">
        <v>0.31527202524217346</v>
      </c>
      <c r="U34" s="47">
        <v>4.1381592257890478</v>
      </c>
      <c r="V34" s="18">
        <v>4908850</v>
      </c>
      <c r="W34" s="22">
        <v>470324</v>
      </c>
      <c r="X34" s="20">
        <v>160054</v>
      </c>
      <c r="Y34" s="19">
        <v>0.34030583172451334</v>
      </c>
      <c r="Z34" s="47">
        <v>4.1305869164990154</v>
      </c>
      <c r="AA34" s="18">
        <v>5950052.625</v>
      </c>
    </row>
    <row r="35" spans="1:27" x14ac:dyDescent="0.25">
      <c r="A35" s="41" t="s">
        <v>99</v>
      </c>
      <c r="B35" s="41" t="s">
        <v>100</v>
      </c>
      <c r="C35" s="20">
        <v>154</v>
      </c>
      <c r="D35" s="20">
        <v>86</v>
      </c>
      <c r="E35" s="19">
        <v>0.55844155844155841</v>
      </c>
      <c r="F35" s="47">
        <v>4.5465110000000006</v>
      </c>
      <c r="G35" s="18">
        <v>1564</v>
      </c>
      <c r="H35" s="22">
        <v>123</v>
      </c>
      <c r="I35" s="20">
        <v>80</v>
      </c>
      <c r="J35" s="19">
        <v>0.65040650406504064</v>
      </c>
      <c r="K35" s="47">
        <v>4.53125</v>
      </c>
      <c r="L35" s="18">
        <v>4350</v>
      </c>
      <c r="M35" s="22">
        <v>8</v>
      </c>
      <c r="N35" s="20">
        <v>6</v>
      </c>
      <c r="O35" s="19">
        <v>0.75</v>
      </c>
      <c r="P35" s="47">
        <v>4.6249997499999997</v>
      </c>
      <c r="Q35" s="18">
        <v>333</v>
      </c>
      <c r="R35" s="22">
        <v>29352</v>
      </c>
      <c r="S35" s="20">
        <v>13575</v>
      </c>
      <c r="T35" s="19">
        <v>0.46248977923139822</v>
      </c>
      <c r="U35" s="47">
        <v>4.4766666666666666</v>
      </c>
      <c r="V35" s="18">
        <v>486166</v>
      </c>
      <c r="W35" s="22">
        <v>29352</v>
      </c>
      <c r="X35" s="20">
        <v>10342</v>
      </c>
      <c r="Y35" s="19">
        <v>0.35234396293267922</v>
      </c>
      <c r="Z35" s="47">
        <v>4.2822471475536652</v>
      </c>
      <c r="AA35" s="18">
        <v>398583</v>
      </c>
    </row>
    <row r="36" spans="1:27" x14ac:dyDescent="0.25">
      <c r="A36" s="41" t="s">
        <v>101</v>
      </c>
      <c r="B36" s="41" t="s">
        <v>102</v>
      </c>
      <c r="C36" s="20">
        <v>105</v>
      </c>
      <c r="D36" s="20">
        <v>97</v>
      </c>
      <c r="E36" s="19">
        <v>0.92380952380952386</v>
      </c>
      <c r="F36" s="47">
        <v>4.5695872499999997</v>
      </c>
      <c r="G36" s="18">
        <v>1773</v>
      </c>
      <c r="H36" s="22">
        <v>44</v>
      </c>
      <c r="I36" s="20">
        <v>42</v>
      </c>
      <c r="J36" s="19">
        <v>0.95454545454545459</v>
      </c>
      <c r="K36" s="47">
        <v>4.7103170000000008</v>
      </c>
      <c r="L36" s="18">
        <v>2374</v>
      </c>
      <c r="M36" s="22">
        <v>16</v>
      </c>
      <c r="N36" s="20">
        <v>15</v>
      </c>
      <c r="O36" s="19">
        <v>0.9375</v>
      </c>
      <c r="P36" s="47">
        <v>4.6055553333333341</v>
      </c>
      <c r="Q36" s="18">
        <v>829</v>
      </c>
      <c r="R36" s="22">
        <v>12805</v>
      </c>
      <c r="S36" s="20">
        <v>6878</v>
      </c>
      <c r="T36" s="19">
        <v>0.53713393205778992</v>
      </c>
      <c r="U36" s="47">
        <v>4.3069024425705145</v>
      </c>
      <c r="V36" s="18">
        <v>236983</v>
      </c>
      <c r="W36" s="22">
        <v>12805</v>
      </c>
      <c r="X36" s="20">
        <v>7491</v>
      </c>
      <c r="Y36" s="19">
        <v>0.58500585708707531</v>
      </c>
      <c r="Z36" s="47">
        <v>4.3500144617986027</v>
      </c>
      <c r="AA36" s="18">
        <v>293273.625</v>
      </c>
    </row>
    <row r="37" spans="1:27" x14ac:dyDescent="0.25">
      <c r="A37" s="41" t="s">
        <v>103</v>
      </c>
      <c r="B37" s="41" t="s">
        <v>104</v>
      </c>
      <c r="C37" s="20">
        <v>354</v>
      </c>
      <c r="D37" s="20">
        <v>106</v>
      </c>
      <c r="E37" s="19">
        <v>0.29943502824858759</v>
      </c>
      <c r="F37" s="47">
        <v>4.2240562499999994</v>
      </c>
      <c r="G37" s="18">
        <v>1791</v>
      </c>
      <c r="H37" s="22">
        <v>158</v>
      </c>
      <c r="I37" s="20">
        <v>59</v>
      </c>
      <c r="J37" s="19">
        <v>0.37341772151898733</v>
      </c>
      <c r="K37" s="47">
        <v>4.1285306666666663</v>
      </c>
      <c r="L37" s="18">
        <v>2923</v>
      </c>
      <c r="M37" s="22">
        <v>97</v>
      </c>
      <c r="N37" s="20">
        <v>29</v>
      </c>
      <c r="O37" s="19">
        <v>0.29896907216494845</v>
      </c>
      <c r="P37" s="47">
        <v>4.1551719999999994</v>
      </c>
      <c r="Q37" s="18">
        <v>1446</v>
      </c>
      <c r="R37" s="22">
        <v>39290</v>
      </c>
      <c r="S37" s="20">
        <v>10819</v>
      </c>
      <c r="T37" s="19">
        <v>0.27536268770679562</v>
      </c>
      <c r="U37" s="47">
        <v>4.0631758942600982</v>
      </c>
      <c r="V37" s="18">
        <v>351676</v>
      </c>
      <c r="W37" s="22">
        <v>39290</v>
      </c>
      <c r="X37" s="20">
        <v>7454</v>
      </c>
      <c r="Y37" s="19">
        <v>0.18971748536523289</v>
      </c>
      <c r="Z37" s="47">
        <v>4.2460125808663509</v>
      </c>
      <c r="AA37" s="18">
        <v>284848</v>
      </c>
    </row>
    <row r="38" spans="1:27" x14ac:dyDescent="0.25">
      <c r="A38" s="41" t="s">
        <v>106</v>
      </c>
      <c r="B38" s="41" t="s">
        <v>107</v>
      </c>
      <c r="C38" s="20">
        <v>1728</v>
      </c>
      <c r="D38" s="20">
        <v>660</v>
      </c>
      <c r="E38" s="19">
        <v>0.38194444444444442</v>
      </c>
      <c r="F38" s="47">
        <v>4.3734845</v>
      </c>
      <c r="G38" s="18">
        <v>11546</v>
      </c>
      <c r="H38" s="22">
        <v>1127</v>
      </c>
      <c r="I38" s="20">
        <v>691</v>
      </c>
      <c r="J38" s="19">
        <v>0.61313220940550128</v>
      </c>
      <c r="K38" s="47">
        <v>4.3856725833333332</v>
      </c>
      <c r="L38" s="18">
        <v>36366</v>
      </c>
      <c r="M38" s="22">
        <v>125</v>
      </c>
      <c r="N38" s="20">
        <v>54</v>
      </c>
      <c r="O38" s="19">
        <v>0.432</v>
      </c>
      <c r="P38" s="47">
        <v>4.3765427500000005</v>
      </c>
      <c r="Q38" s="18">
        <v>2836</v>
      </c>
      <c r="R38" s="22">
        <v>402698</v>
      </c>
      <c r="S38" s="20">
        <v>99422</v>
      </c>
      <c r="T38" s="19">
        <v>0.24688972877938306</v>
      </c>
      <c r="U38" s="47">
        <v>4.1904093158455877</v>
      </c>
      <c r="V38" s="18">
        <v>3332951</v>
      </c>
      <c r="W38" s="22">
        <v>402698</v>
      </c>
      <c r="X38" s="20">
        <v>130909</v>
      </c>
      <c r="Y38" s="19">
        <v>0.32507983650278871</v>
      </c>
      <c r="Z38" s="47">
        <v>4.2532448325002692</v>
      </c>
      <c r="AA38" s="18">
        <v>5011092.25</v>
      </c>
    </row>
    <row r="39" spans="1:27" x14ac:dyDescent="0.25">
      <c r="A39" s="41" t="s">
        <v>109</v>
      </c>
      <c r="B39" s="41" t="s">
        <v>110</v>
      </c>
      <c r="C39" s="20">
        <v>95</v>
      </c>
      <c r="D39" s="20">
        <v>59</v>
      </c>
      <c r="E39" s="19">
        <v>0.62105263157894741</v>
      </c>
      <c r="F39" s="47">
        <v>4.4872875000000008</v>
      </c>
      <c r="G39" s="18">
        <v>1059</v>
      </c>
      <c r="H39" s="22">
        <v>62</v>
      </c>
      <c r="I39" s="20">
        <v>42</v>
      </c>
      <c r="J39" s="19">
        <v>0.67741935483870963</v>
      </c>
      <c r="K39" s="47">
        <v>4.5753963333333338</v>
      </c>
      <c r="L39" s="18">
        <v>2306</v>
      </c>
      <c r="M39" s="22">
        <v>10</v>
      </c>
      <c r="N39" s="20">
        <v>5</v>
      </c>
      <c r="O39" s="19">
        <v>0.5</v>
      </c>
      <c r="P39" s="47">
        <v>4.3666666666666663</v>
      </c>
      <c r="Q39" s="18">
        <v>262</v>
      </c>
      <c r="R39" s="22">
        <v>15660</v>
      </c>
      <c r="S39" s="20">
        <v>5593</v>
      </c>
      <c r="T39" s="19">
        <v>0.35715197956577266</v>
      </c>
      <c r="U39" s="47">
        <v>4.3897505810834971</v>
      </c>
      <c r="V39" s="18">
        <v>196415</v>
      </c>
      <c r="W39" s="22">
        <v>15660</v>
      </c>
      <c r="X39" s="20">
        <v>6369</v>
      </c>
      <c r="Y39" s="19">
        <v>0.4067049808429119</v>
      </c>
      <c r="Z39" s="47">
        <v>4.3651366863802092</v>
      </c>
      <c r="AA39" s="18">
        <v>250214</v>
      </c>
    </row>
    <row r="40" spans="1:27" x14ac:dyDescent="0.25">
      <c r="A40" s="41" t="s">
        <v>111</v>
      </c>
      <c r="B40" s="41" t="s">
        <v>112</v>
      </c>
      <c r="C40" s="20">
        <v>58</v>
      </c>
      <c r="D40" s="20">
        <v>7</v>
      </c>
      <c r="E40" s="19">
        <v>0.1206896551724138</v>
      </c>
      <c r="F40" s="47">
        <v>4.3571422499999999</v>
      </c>
      <c r="G40" s="18">
        <v>122</v>
      </c>
      <c r="H40" s="22">
        <v>37</v>
      </c>
      <c r="I40" s="20">
        <v>18</v>
      </c>
      <c r="J40" s="19">
        <v>0.48648648648648651</v>
      </c>
      <c r="K40" s="47">
        <v>4.1759254166666668</v>
      </c>
      <c r="L40" s="18">
        <v>902</v>
      </c>
      <c r="M40" s="22">
        <v>20</v>
      </c>
      <c r="N40" s="20">
        <v>13</v>
      </c>
      <c r="O40" s="19">
        <v>0.65</v>
      </c>
      <c r="P40" s="47">
        <v>3.7243585833333337</v>
      </c>
      <c r="Q40" s="18">
        <v>581</v>
      </c>
      <c r="R40" s="22">
        <v>12016</v>
      </c>
      <c r="S40" s="20">
        <v>5076</v>
      </c>
      <c r="T40" s="19">
        <v>0.42243675099866845</v>
      </c>
      <c r="U40" s="47">
        <v>4.1138938140267927</v>
      </c>
      <c r="V40" s="18">
        <v>167057</v>
      </c>
      <c r="W40" s="22">
        <v>12016</v>
      </c>
      <c r="X40" s="20">
        <v>3694</v>
      </c>
      <c r="Y40" s="19">
        <v>0.30742343541944073</v>
      </c>
      <c r="Z40" s="47">
        <v>3.9798171208566444</v>
      </c>
      <c r="AA40" s="18">
        <v>132313</v>
      </c>
    </row>
    <row r="41" spans="1:27" x14ac:dyDescent="0.25">
      <c r="A41" s="41" t="s">
        <v>113</v>
      </c>
      <c r="B41" s="41" t="s">
        <v>114</v>
      </c>
      <c r="C41" s="20">
        <v>14</v>
      </c>
      <c r="D41" s="20">
        <v>10</v>
      </c>
      <c r="E41" s="19">
        <v>0.7142857142857143</v>
      </c>
      <c r="F41" s="47">
        <v>4.8499999999999996</v>
      </c>
      <c r="G41" s="18">
        <v>194</v>
      </c>
      <c r="H41" s="22">
        <v>7</v>
      </c>
      <c r="I41" s="20">
        <v>4</v>
      </c>
      <c r="J41" s="19">
        <v>0.5714285714285714</v>
      </c>
      <c r="K41" s="47">
        <v>4</v>
      </c>
      <c r="L41" s="18">
        <v>192</v>
      </c>
      <c r="M41" s="22">
        <v>1</v>
      </c>
      <c r="N41" s="20">
        <v>1</v>
      </c>
      <c r="O41" s="19">
        <v>1</v>
      </c>
      <c r="P41" s="47">
        <v>5</v>
      </c>
      <c r="Q41" s="18">
        <v>60</v>
      </c>
      <c r="R41" s="22">
        <v>1949</v>
      </c>
      <c r="S41" s="20">
        <v>1110</v>
      </c>
      <c r="T41" s="19">
        <v>0.56952283222165212</v>
      </c>
      <c r="U41" s="47">
        <v>4.3585585585585589</v>
      </c>
      <c r="V41" s="18">
        <v>38704</v>
      </c>
      <c r="W41" s="22">
        <v>1949</v>
      </c>
      <c r="X41" s="20">
        <v>1949</v>
      </c>
      <c r="Y41" s="19">
        <v>1</v>
      </c>
      <c r="Z41" s="47">
        <v>4.2493016361666953</v>
      </c>
      <c r="AA41" s="18">
        <v>74537</v>
      </c>
    </row>
    <row r="42" spans="1:27" x14ac:dyDescent="0.25">
      <c r="A42" s="41" t="s">
        <v>115</v>
      </c>
      <c r="B42" s="41" t="s">
        <v>116</v>
      </c>
      <c r="C42" s="20">
        <v>21</v>
      </c>
      <c r="D42" s="20">
        <v>10</v>
      </c>
      <c r="E42" s="19">
        <v>0.47619047619047616</v>
      </c>
      <c r="F42" s="47">
        <v>4.5750000000000002</v>
      </c>
      <c r="G42" s="18">
        <v>183</v>
      </c>
      <c r="H42" s="22">
        <v>7</v>
      </c>
      <c r="I42" s="20">
        <v>5</v>
      </c>
      <c r="J42" s="19">
        <v>0.7142857142857143</v>
      </c>
      <c r="K42" s="47">
        <v>4.6500000000000004</v>
      </c>
      <c r="L42" s="18">
        <v>279</v>
      </c>
      <c r="M42" s="22">
        <v>0</v>
      </c>
      <c r="N42" s="20">
        <v>0</v>
      </c>
      <c r="O42" s="19">
        <v>0</v>
      </c>
      <c r="P42" s="47">
        <v>0</v>
      </c>
      <c r="Q42" s="18">
        <v>0</v>
      </c>
      <c r="R42" s="22">
        <v>1625</v>
      </c>
      <c r="S42" s="20">
        <v>808</v>
      </c>
      <c r="T42" s="19">
        <v>0.49723076923076925</v>
      </c>
      <c r="U42" s="47">
        <v>4.2379331683168315</v>
      </c>
      <c r="V42" s="18">
        <v>27394</v>
      </c>
      <c r="W42" s="22">
        <v>1625</v>
      </c>
      <c r="X42" s="20">
        <v>462</v>
      </c>
      <c r="Y42" s="19">
        <v>0.28430769230769232</v>
      </c>
      <c r="Z42" s="47">
        <v>3.6998556998556995</v>
      </c>
      <c r="AA42" s="18">
        <v>15384</v>
      </c>
    </row>
    <row r="43" spans="1:27" x14ac:dyDescent="0.25">
      <c r="A43" s="41" t="s">
        <v>117</v>
      </c>
      <c r="B43" s="41" t="s">
        <v>118</v>
      </c>
      <c r="C43" s="20">
        <v>31</v>
      </c>
      <c r="D43" s="20">
        <v>28</v>
      </c>
      <c r="E43" s="19">
        <v>0.90322580645161288</v>
      </c>
      <c r="F43" s="47">
        <v>4.5267854999999999</v>
      </c>
      <c r="G43" s="18">
        <v>507</v>
      </c>
      <c r="H43" s="22">
        <v>26</v>
      </c>
      <c r="I43" s="20">
        <v>20</v>
      </c>
      <c r="J43" s="19">
        <v>0.76923076923076927</v>
      </c>
      <c r="K43" s="47">
        <v>4.7541666666666664</v>
      </c>
      <c r="L43" s="18">
        <v>1141</v>
      </c>
      <c r="M43" s="22">
        <v>3</v>
      </c>
      <c r="N43" s="20">
        <v>2</v>
      </c>
      <c r="O43" s="19">
        <v>0.66666666666666663</v>
      </c>
      <c r="P43" s="47">
        <v>4.333333333333333</v>
      </c>
      <c r="Q43" s="18">
        <v>104</v>
      </c>
      <c r="R43" s="22">
        <v>2682</v>
      </c>
      <c r="S43" s="20">
        <v>2164</v>
      </c>
      <c r="T43" s="19">
        <v>0.80686055182699479</v>
      </c>
      <c r="U43" s="47">
        <v>4.7058109981515708</v>
      </c>
      <c r="V43" s="18">
        <v>81467</v>
      </c>
      <c r="W43" s="22">
        <v>2682</v>
      </c>
      <c r="X43" s="20">
        <v>2317</v>
      </c>
      <c r="Y43" s="19">
        <v>0.86390753169276657</v>
      </c>
      <c r="Z43" s="47">
        <v>4.6242267299669111</v>
      </c>
      <c r="AA43" s="18">
        <v>96429</v>
      </c>
    </row>
    <row r="44" spans="1:27" x14ac:dyDescent="0.25">
      <c r="A44" s="41" t="s">
        <v>119</v>
      </c>
      <c r="B44" s="41" t="s">
        <v>120</v>
      </c>
      <c r="C44" s="20">
        <v>1601</v>
      </c>
      <c r="D44" s="20">
        <v>708</v>
      </c>
      <c r="E44" s="19">
        <v>0.44222361024359774</v>
      </c>
      <c r="F44" s="47">
        <v>4.3714682500000004</v>
      </c>
      <c r="G44" s="18">
        <v>12380</v>
      </c>
      <c r="H44" s="22">
        <v>938</v>
      </c>
      <c r="I44" s="20">
        <v>496</v>
      </c>
      <c r="J44" s="19">
        <v>0.52878464818763327</v>
      </c>
      <c r="K44" s="47">
        <v>4.2788973333333331</v>
      </c>
      <c r="L44" s="18">
        <v>25468</v>
      </c>
      <c r="M44" s="22">
        <v>203</v>
      </c>
      <c r="N44" s="20">
        <v>97</v>
      </c>
      <c r="O44" s="19">
        <v>0.47783251231527096</v>
      </c>
      <c r="P44" s="47">
        <v>4.3634015000000002</v>
      </c>
      <c r="Q44" s="18">
        <v>5079</v>
      </c>
      <c r="R44" s="22">
        <v>176009</v>
      </c>
      <c r="S44" s="20">
        <v>52758</v>
      </c>
      <c r="T44" s="19">
        <v>0.29974603571408281</v>
      </c>
      <c r="U44" s="47">
        <v>4.0560531104287501</v>
      </c>
      <c r="V44" s="18">
        <v>1711914</v>
      </c>
      <c r="W44" s="22">
        <v>176009</v>
      </c>
      <c r="X44" s="20">
        <v>69969</v>
      </c>
      <c r="Y44" s="19">
        <v>0.39753080808367752</v>
      </c>
      <c r="Z44" s="47">
        <v>4.5661666039404754</v>
      </c>
      <c r="AA44" s="18">
        <v>2875411</v>
      </c>
    </row>
    <row r="45" spans="1:27" x14ac:dyDescent="0.25">
      <c r="A45" s="41" t="s">
        <v>122</v>
      </c>
      <c r="B45" s="41" t="s">
        <v>123</v>
      </c>
      <c r="C45" s="20">
        <v>27</v>
      </c>
      <c r="D45" s="20">
        <v>16</v>
      </c>
      <c r="E45" s="19">
        <v>0.59259259259259256</v>
      </c>
      <c r="F45" s="47">
        <v>4.703125</v>
      </c>
      <c r="G45" s="18">
        <v>301</v>
      </c>
      <c r="H45" s="22">
        <v>20</v>
      </c>
      <c r="I45" s="20">
        <v>9</v>
      </c>
      <c r="J45" s="19">
        <v>0.45</v>
      </c>
      <c r="K45" s="47">
        <v>4.1851847500000003</v>
      </c>
      <c r="L45" s="18">
        <v>452</v>
      </c>
      <c r="M45" s="22">
        <v>0</v>
      </c>
      <c r="N45" s="20">
        <v>0</v>
      </c>
      <c r="O45" s="19">
        <v>0</v>
      </c>
      <c r="P45" s="47">
        <v>0</v>
      </c>
      <c r="Q45" s="18">
        <v>0</v>
      </c>
      <c r="R45" s="22" t="s">
        <v>316</v>
      </c>
      <c r="S45" s="20" t="s">
        <v>316</v>
      </c>
      <c r="T45" s="19" t="s">
        <v>316</v>
      </c>
      <c r="U45" s="47" t="s">
        <v>316</v>
      </c>
      <c r="V45" s="18" t="s">
        <v>316</v>
      </c>
      <c r="W45" s="22" t="s">
        <v>316</v>
      </c>
      <c r="X45" s="20" t="s">
        <v>316</v>
      </c>
      <c r="Y45" s="19" t="s">
        <v>316</v>
      </c>
      <c r="Z45" s="47" t="s">
        <v>316</v>
      </c>
      <c r="AA45" s="18" t="s">
        <v>316</v>
      </c>
    </row>
    <row r="46" spans="1:27" x14ac:dyDescent="0.25">
      <c r="A46" s="41" t="s">
        <v>125</v>
      </c>
      <c r="B46" s="41" t="s">
        <v>126</v>
      </c>
      <c r="C46" s="20">
        <v>1810</v>
      </c>
      <c r="D46" s="20">
        <v>815</v>
      </c>
      <c r="E46" s="19">
        <v>0.45027624309392267</v>
      </c>
      <c r="F46" s="47">
        <v>4.40276025</v>
      </c>
      <c r="G46" s="18">
        <v>14353</v>
      </c>
      <c r="H46" s="22">
        <v>1091</v>
      </c>
      <c r="I46" s="20">
        <v>573</v>
      </c>
      <c r="J46" s="19">
        <v>0.52520623281393219</v>
      </c>
      <c r="K46" s="47">
        <v>4.2689059166666663</v>
      </c>
      <c r="L46" s="18">
        <v>29353</v>
      </c>
      <c r="M46" s="22">
        <v>171</v>
      </c>
      <c r="N46" s="20">
        <v>77</v>
      </c>
      <c r="O46" s="19">
        <v>0.45029239766081869</v>
      </c>
      <c r="P46" s="47">
        <v>4.2878784166666666</v>
      </c>
      <c r="Q46" s="18">
        <v>3962</v>
      </c>
      <c r="R46" s="22">
        <v>223505</v>
      </c>
      <c r="S46" s="20">
        <v>79785</v>
      </c>
      <c r="T46" s="19">
        <v>0.35697187982371759</v>
      </c>
      <c r="U46" s="47">
        <v>4.2171178793006208</v>
      </c>
      <c r="V46" s="18">
        <v>2691702</v>
      </c>
      <c r="W46" s="22">
        <v>223505</v>
      </c>
      <c r="X46" s="20">
        <v>161867</v>
      </c>
      <c r="Y46" s="19">
        <v>0.72422093465470572</v>
      </c>
      <c r="Z46" s="47">
        <v>4.2596607091006815</v>
      </c>
      <c r="AA46" s="18">
        <v>6205486.5</v>
      </c>
    </row>
    <row r="47" spans="1:27" x14ac:dyDescent="0.25">
      <c r="A47" s="41" t="s">
        <v>127</v>
      </c>
      <c r="B47" s="41" t="s">
        <v>128</v>
      </c>
      <c r="C47" s="20">
        <v>5330</v>
      </c>
      <c r="D47" s="20">
        <v>2228</v>
      </c>
      <c r="E47" s="19">
        <v>0.41801125703564729</v>
      </c>
      <c r="F47" s="47">
        <v>4.3879034999999993</v>
      </c>
      <c r="G47" s="18">
        <v>39105</v>
      </c>
      <c r="H47" s="22">
        <v>2560</v>
      </c>
      <c r="I47" s="20">
        <v>1403</v>
      </c>
      <c r="J47" s="19">
        <v>0.54804687500000004</v>
      </c>
      <c r="K47" s="47">
        <v>4.3869679999999995</v>
      </c>
      <c r="L47" s="18">
        <v>73859</v>
      </c>
      <c r="M47" s="22">
        <v>835</v>
      </c>
      <c r="N47" s="20">
        <v>236</v>
      </c>
      <c r="O47" s="19">
        <v>0.28263473053892213</v>
      </c>
      <c r="P47" s="47">
        <v>4.3944204999999998</v>
      </c>
      <c r="Q47" s="18">
        <v>12445</v>
      </c>
      <c r="R47" s="22">
        <v>480306</v>
      </c>
      <c r="S47" s="20">
        <v>150367</v>
      </c>
      <c r="T47" s="19">
        <v>0.31306500439303275</v>
      </c>
      <c r="U47" s="47">
        <v>4.2216718096390826</v>
      </c>
      <c r="V47" s="18">
        <v>5078401</v>
      </c>
      <c r="W47" s="22">
        <v>480306</v>
      </c>
      <c r="X47" s="20">
        <v>134720</v>
      </c>
      <c r="Y47" s="19">
        <v>0.28048785565868428</v>
      </c>
      <c r="Z47" s="47">
        <v>4.1855431635985747</v>
      </c>
      <c r="AA47" s="18">
        <v>5074887.375</v>
      </c>
    </row>
    <row r="48" spans="1:27" x14ac:dyDescent="0.25">
      <c r="A48" s="41" t="s">
        <v>129</v>
      </c>
      <c r="B48" s="41" t="s">
        <v>130</v>
      </c>
      <c r="C48" s="20">
        <v>193</v>
      </c>
      <c r="D48" s="20">
        <v>60</v>
      </c>
      <c r="E48" s="19">
        <v>0.31088082901554404</v>
      </c>
      <c r="F48" s="47">
        <v>4.4541665000000004</v>
      </c>
      <c r="G48" s="18">
        <v>1069</v>
      </c>
      <c r="H48" s="22">
        <v>201</v>
      </c>
      <c r="I48" s="20">
        <v>99</v>
      </c>
      <c r="J48" s="19">
        <v>0.4925373134328358</v>
      </c>
      <c r="K48" s="47">
        <v>4.4621206666666664</v>
      </c>
      <c r="L48" s="18">
        <v>5301</v>
      </c>
      <c r="M48" s="22">
        <v>29</v>
      </c>
      <c r="N48" s="20">
        <v>14</v>
      </c>
      <c r="O48" s="19">
        <v>0.48275862068965519</v>
      </c>
      <c r="P48" s="47">
        <v>4.4642851666666674</v>
      </c>
      <c r="Q48" s="18">
        <v>750</v>
      </c>
      <c r="R48" s="22">
        <v>4962</v>
      </c>
      <c r="S48" s="20">
        <v>1297</v>
      </c>
      <c r="T48" s="19">
        <v>0.26138653768641679</v>
      </c>
      <c r="U48" s="47">
        <v>4.4390902081727059</v>
      </c>
      <c r="V48" s="18">
        <v>46060</v>
      </c>
      <c r="W48" s="22">
        <v>4962</v>
      </c>
      <c r="X48" s="20">
        <v>1324</v>
      </c>
      <c r="Y48" s="19">
        <v>0.26682789197904072</v>
      </c>
      <c r="Z48" s="47">
        <v>4.0698220879489755</v>
      </c>
      <c r="AA48" s="18">
        <v>48496</v>
      </c>
    </row>
    <row r="49" spans="1:27" x14ac:dyDescent="0.25">
      <c r="A49" s="41" t="s">
        <v>131</v>
      </c>
      <c r="B49" s="41" t="s">
        <v>132</v>
      </c>
      <c r="C49" s="20">
        <v>247</v>
      </c>
      <c r="D49" s="20">
        <v>180</v>
      </c>
      <c r="E49" s="19">
        <v>0.72874493927125505</v>
      </c>
      <c r="F49" s="47">
        <v>4.3124997499999997</v>
      </c>
      <c r="G49" s="18">
        <v>3105</v>
      </c>
      <c r="H49" s="22">
        <v>150</v>
      </c>
      <c r="I49" s="20">
        <v>76</v>
      </c>
      <c r="J49" s="19">
        <v>0.50666666666666671</v>
      </c>
      <c r="K49" s="47">
        <v>4.3399116666666666</v>
      </c>
      <c r="L49" s="18">
        <v>3958</v>
      </c>
      <c r="M49" s="22">
        <v>34</v>
      </c>
      <c r="N49" s="20">
        <v>16</v>
      </c>
      <c r="O49" s="19">
        <v>0.47058823529411764</v>
      </c>
      <c r="P49" s="47">
        <v>4.380208333333333</v>
      </c>
      <c r="Q49" s="18">
        <v>841</v>
      </c>
      <c r="R49" s="22">
        <v>43878</v>
      </c>
      <c r="S49" s="20">
        <v>13281</v>
      </c>
      <c r="T49" s="19">
        <v>0.30268015862163272</v>
      </c>
      <c r="U49" s="47">
        <v>4.4668887884948418</v>
      </c>
      <c r="V49" s="18">
        <v>474598</v>
      </c>
      <c r="W49" s="22">
        <v>43878</v>
      </c>
      <c r="X49" s="20">
        <v>10690</v>
      </c>
      <c r="Y49" s="19">
        <v>0.24363006518072838</v>
      </c>
      <c r="Z49" s="47">
        <v>4.1107057478432596</v>
      </c>
      <c r="AA49" s="18">
        <v>395491</v>
      </c>
    </row>
    <row r="50" spans="1:27" x14ac:dyDescent="0.25">
      <c r="A50" s="41" t="s">
        <v>133</v>
      </c>
      <c r="B50" s="41" t="s">
        <v>134</v>
      </c>
      <c r="C50" s="20">
        <v>1416</v>
      </c>
      <c r="D50" s="20">
        <v>485</v>
      </c>
      <c r="E50" s="19">
        <v>0.3425141242937853</v>
      </c>
      <c r="F50" s="47">
        <v>4.2814430000000003</v>
      </c>
      <c r="G50" s="18">
        <v>8306</v>
      </c>
      <c r="H50" s="22">
        <v>758</v>
      </c>
      <c r="I50" s="20">
        <v>380</v>
      </c>
      <c r="J50" s="19">
        <v>0.50131926121372028</v>
      </c>
      <c r="K50" s="47">
        <v>4.4302625833333336</v>
      </c>
      <c r="L50" s="18">
        <v>20202</v>
      </c>
      <c r="M50" s="22">
        <v>90</v>
      </c>
      <c r="N50" s="20">
        <v>41</v>
      </c>
      <c r="O50" s="19">
        <v>0.45555555555555555</v>
      </c>
      <c r="P50" s="47">
        <v>4.2926824166666666</v>
      </c>
      <c r="Q50" s="18">
        <v>2112</v>
      </c>
      <c r="R50" s="22">
        <v>230017</v>
      </c>
      <c r="S50" s="20">
        <v>65805</v>
      </c>
      <c r="T50" s="19">
        <v>0.28608755005064845</v>
      </c>
      <c r="U50" s="47">
        <v>4.084814983663855</v>
      </c>
      <c r="V50" s="18">
        <v>2150410</v>
      </c>
      <c r="W50" s="22">
        <v>230017</v>
      </c>
      <c r="X50" s="20">
        <v>67654</v>
      </c>
      <c r="Y50" s="19">
        <v>0.29412608633274934</v>
      </c>
      <c r="Z50" s="47">
        <v>4.082099317442017</v>
      </c>
      <c r="AA50" s="18">
        <v>2485533.125</v>
      </c>
    </row>
    <row r="51" spans="1:27" x14ac:dyDescent="0.25">
      <c r="A51" s="41" t="s">
        <v>135</v>
      </c>
      <c r="B51" s="41" t="s">
        <v>136</v>
      </c>
      <c r="C51" s="20">
        <v>28</v>
      </c>
      <c r="D51" s="20">
        <v>14</v>
      </c>
      <c r="E51" s="19">
        <v>0.5</v>
      </c>
      <c r="F51" s="47">
        <v>4.3571425000000001</v>
      </c>
      <c r="G51" s="18">
        <v>244</v>
      </c>
      <c r="H51" s="22">
        <v>37</v>
      </c>
      <c r="I51" s="20">
        <v>24</v>
      </c>
      <c r="J51" s="19">
        <v>0.64864864864864868</v>
      </c>
      <c r="K51" s="47">
        <v>4.5520830000000005</v>
      </c>
      <c r="L51" s="18">
        <v>1311</v>
      </c>
      <c r="M51" s="22">
        <v>0</v>
      </c>
      <c r="N51" s="20">
        <v>0</v>
      </c>
      <c r="O51" s="19">
        <v>0</v>
      </c>
      <c r="P51" s="47">
        <v>0</v>
      </c>
      <c r="Q51" s="18">
        <v>0</v>
      </c>
      <c r="R51" s="22">
        <v>1767</v>
      </c>
      <c r="S51" s="20">
        <v>872</v>
      </c>
      <c r="T51" s="19">
        <v>0.49349179400113186</v>
      </c>
      <c r="U51" s="47">
        <v>4.7431192660550456</v>
      </c>
      <c r="V51" s="18">
        <v>33088</v>
      </c>
      <c r="W51" s="22">
        <v>1767</v>
      </c>
      <c r="X51" s="20">
        <v>1521</v>
      </c>
      <c r="Y51" s="19">
        <v>0.8607809847198642</v>
      </c>
      <c r="Z51" s="47">
        <v>4.4911242603550292</v>
      </c>
      <c r="AA51" s="18">
        <v>61479</v>
      </c>
    </row>
    <row r="52" spans="1:27" x14ac:dyDescent="0.25">
      <c r="A52" s="41" t="s">
        <v>137</v>
      </c>
      <c r="B52" s="41" t="s">
        <v>138</v>
      </c>
      <c r="C52" s="20">
        <v>182</v>
      </c>
      <c r="D52" s="20">
        <v>42</v>
      </c>
      <c r="E52" s="19">
        <v>0.23076923076923078</v>
      </c>
      <c r="F52" s="47">
        <v>4.39285675</v>
      </c>
      <c r="G52" s="18">
        <v>738</v>
      </c>
      <c r="H52" s="22">
        <v>98</v>
      </c>
      <c r="I52" s="20">
        <v>47</v>
      </c>
      <c r="J52" s="19">
        <v>0.47959183673469385</v>
      </c>
      <c r="K52" s="47">
        <v>4.0957442500000001</v>
      </c>
      <c r="L52" s="18">
        <v>2310</v>
      </c>
      <c r="M52" s="22">
        <v>0</v>
      </c>
      <c r="N52" s="20">
        <v>0</v>
      </c>
      <c r="O52" s="19">
        <v>0</v>
      </c>
      <c r="P52" s="47">
        <v>0</v>
      </c>
      <c r="Q52" s="18">
        <v>0</v>
      </c>
      <c r="R52" s="22">
        <v>22538</v>
      </c>
      <c r="S52" s="20">
        <v>10759</v>
      </c>
      <c r="T52" s="19">
        <v>0.47737155027065403</v>
      </c>
      <c r="U52" s="47">
        <v>4.2412863649038011</v>
      </c>
      <c r="V52" s="18">
        <v>365056</v>
      </c>
      <c r="W52" s="22">
        <v>22538</v>
      </c>
      <c r="X52" s="20">
        <v>1299</v>
      </c>
      <c r="Y52" s="19">
        <v>5.7635992545922443E-2</v>
      </c>
      <c r="Z52" s="47">
        <v>4.0366948935078266</v>
      </c>
      <c r="AA52" s="18">
        <v>47193</v>
      </c>
    </row>
    <row r="53" spans="1:27" x14ac:dyDescent="0.25">
      <c r="A53" s="41" t="s">
        <v>139</v>
      </c>
      <c r="B53" s="41" t="s">
        <v>140</v>
      </c>
      <c r="C53" s="20">
        <v>23</v>
      </c>
      <c r="D53" s="20">
        <v>18</v>
      </c>
      <c r="E53" s="19">
        <v>0.78260869565217395</v>
      </c>
      <c r="F53" s="47">
        <v>4.7222217499999992</v>
      </c>
      <c r="G53" s="18">
        <v>340</v>
      </c>
      <c r="H53" s="22">
        <v>15</v>
      </c>
      <c r="I53" s="20">
        <v>12</v>
      </c>
      <c r="J53" s="19">
        <v>0.8</v>
      </c>
      <c r="K53" s="47">
        <v>4.5347218333333341</v>
      </c>
      <c r="L53" s="18">
        <v>653</v>
      </c>
      <c r="M53" s="22">
        <v>0</v>
      </c>
      <c r="N53" s="20">
        <v>0</v>
      </c>
      <c r="O53" s="19">
        <v>0</v>
      </c>
      <c r="P53" s="47">
        <v>0</v>
      </c>
      <c r="Q53" s="18">
        <v>0</v>
      </c>
      <c r="R53" s="22">
        <v>3300</v>
      </c>
      <c r="S53" s="20">
        <v>2028</v>
      </c>
      <c r="T53" s="19">
        <v>0.61454545454545451</v>
      </c>
      <c r="U53" s="47">
        <v>3.61094674556213</v>
      </c>
      <c r="V53" s="18">
        <v>58584</v>
      </c>
      <c r="W53" s="22">
        <v>3300</v>
      </c>
      <c r="X53" s="20">
        <v>3300</v>
      </c>
      <c r="Y53" s="19">
        <v>1</v>
      </c>
      <c r="Z53" s="47">
        <v>5</v>
      </c>
      <c r="AA53" s="18">
        <v>148500</v>
      </c>
    </row>
    <row r="54" spans="1:27" x14ac:dyDescent="0.25">
      <c r="A54" s="41" t="s">
        <v>141</v>
      </c>
      <c r="B54" s="41" t="s">
        <v>142</v>
      </c>
      <c r="C54" s="20">
        <v>67</v>
      </c>
      <c r="D54" s="20">
        <v>29</v>
      </c>
      <c r="E54" s="19">
        <v>0.43283582089552236</v>
      </c>
      <c r="F54" s="47">
        <v>4.4396550000000001</v>
      </c>
      <c r="G54" s="18">
        <v>515</v>
      </c>
      <c r="H54" s="22">
        <v>57</v>
      </c>
      <c r="I54" s="20">
        <v>45</v>
      </c>
      <c r="J54" s="19">
        <v>0.78947368421052633</v>
      </c>
      <c r="K54" s="47">
        <v>4.5518514999999997</v>
      </c>
      <c r="L54" s="18">
        <v>2458</v>
      </c>
      <c r="M54" s="22">
        <v>0</v>
      </c>
      <c r="N54" s="20">
        <v>0</v>
      </c>
      <c r="O54" s="19">
        <v>0</v>
      </c>
      <c r="P54" s="47">
        <v>0</v>
      </c>
      <c r="Q54" s="18">
        <v>0</v>
      </c>
      <c r="R54" s="22">
        <v>14621</v>
      </c>
      <c r="S54" s="20">
        <v>6551</v>
      </c>
      <c r="T54" s="19">
        <v>0.44805416866151426</v>
      </c>
      <c r="U54" s="47">
        <v>4.3101625705999087</v>
      </c>
      <c r="V54" s="18">
        <v>225887</v>
      </c>
      <c r="W54" s="22">
        <v>14621</v>
      </c>
      <c r="X54" s="20">
        <v>4570</v>
      </c>
      <c r="Y54" s="19">
        <v>0.31256412010122425</v>
      </c>
      <c r="Z54" s="47">
        <v>4.4320933625091179</v>
      </c>
      <c r="AA54" s="18">
        <v>182292</v>
      </c>
    </row>
    <row r="55" spans="1:27" x14ac:dyDescent="0.25">
      <c r="A55" s="41" t="s">
        <v>143</v>
      </c>
      <c r="B55" s="41" t="s">
        <v>144</v>
      </c>
      <c r="C55" s="20">
        <v>1615</v>
      </c>
      <c r="D55" s="20">
        <v>535</v>
      </c>
      <c r="E55" s="19">
        <v>0.33126934984520123</v>
      </c>
      <c r="F55" s="47">
        <v>4.2383172499999997</v>
      </c>
      <c r="G55" s="18">
        <v>9070</v>
      </c>
      <c r="H55" s="22">
        <v>1030</v>
      </c>
      <c r="I55" s="20">
        <v>521</v>
      </c>
      <c r="J55" s="19">
        <v>0.50582524271844664</v>
      </c>
      <c r="K55" s="47">
        <v>4.1874595000000001</v>
      </c>
      <c r="L55" s="18">
        <v>26180</v>
      </c>
      <c r="M55" s="22">
        <v>454</v>
      </c>
      <c r="N55" s="20">
        <v>197</v>
      </c>
      <c r="O55" s="19">
        <v>0.43392070484581496</v>
      </c>
      <c r="P55" s="47">
        <v>3.9420468333333338</v>
      </c>
      <c r="Q55" s="18">
        <v>9319</v>
      </c>
      <c r="R55" s="22">
        <v>262400</v>
      </c>
      <c r="S55" s="20">
        <v>67833</v>
      </c>
      <c r="T55" s="19">
        <v>0.25850990853658534</v>
      </c>
      <c r="U55" s="47">
        <v>3.937287161116271</v>
      </c>
      <c r="V55" s="18">
        <v>2136624</v>
      </c>
      <c r="W55" s="22">
        <v>262400</v>
      </c>
      <c r="X55" s="20">
        <v>99889</v>
      </c>
      <c r="Y55" s="19">
        <v>0.38067454268292683</v>
      </c>
      <c r="Z55" s="47">
        <v>4.0032459641312972</v>
      </c>
      <c r="AA55" s="18">
        <v>3598922.125</v>
      </c>
    </row>
    <row r="56" spans="1:27" x14ac:dyDescent="0.25">
      <c r="A56" s="41" t="s">
        <v>145</v>
      </c>
      <c r="B56" s="41" t="s">
        <v>146</v>
      </c>
      <c r="C56" s="20">
        <v>4008</v>
      </c>
      <c r="D56" s="20">
        <v>1959</v>
      </c>
      <c r="E56" s="19">
        <v>0.48877245508982037</v>
      </c>
      <c r="F56" s="47">
        <v>4.2946652500000004</v>
      </c>
      <c r="G56" s="18">
        <v>33653</v>
      </c>
      <c r="H56" s="22">
        <v>2333</v>
      </c>
      <c r="I56" s="20">
        <v>1455</v>
      </c>
      <c r="J56" s="19">
        <v>0.62366052293184737</v>
      </c>
      <c r="K56" s="47">
        <v>4.3201025833333331</v>
      </c>
      <c r="L56" s="18">
        <v>75429</v>
      </c>
      <c r="M56" s="22">
        <v>525</v>
      </c>
      <c r="N56" s="20">
        <v>221</v>
      </c>
      <c r="O56" s="19">
        <v>0.42095238095238097</v>
      </c>
      <c r="P56" s="47">
        <v>4.0701351666666667</v>
      </c>
      <c r="Q56" s="18">
        <v>10794</v>
      </c>
      <c r="R56" s="22">
        <v>717190</v>
      </c>
      <c r="S56" s="20">
        <v>229783</v>
      </c>
      <c r="T56" s="19">
        <v>0.32039348010987323</v>
      </c>
      <c r="U56" s="47">
        <v>4.1493713634167886</v>
      </c>
      <c r="V56" s="18">
        <v>7627640</v>
      </c>
      <c r="W56" s="22">
        <v>717190</v>
      </c>
      <c r="X56" s="20">
        <v>407015</v>
      </c>
      <c r="Y56" s="19">
        <v>0.56751349014905395</v>
      </c>
      <c r="Z56" s="47">
        <v>4.1634067540508335</v>
      </c>
      <c r="AA56" s="18">
        <v>15251121</v>
      </c>
    </row>
    <row r="57" spans="1:27" x14ac:dyDescent="0.25">
      <c r="A57" s="41" t="s">
        <v>148</v>
      </c>
      <c r="B57" s="41" t="s">
        <v>149</v>
      </c>
      <c r="C57" s="20">
        <v>620</v>
      </c>
      <c r="D57" s="20">
        <v>386</v>
      </c>
      <c r="E57" s="19">
        <v>0.6225806451612903</v>
      </c>
      <c r="F57" s="47">
        <v>4.4384712500000001</v>
      </c>
      <c r="G57" s="18">
        <v>6853</v>
      </c>
      <c r="H57" s="22">
        <v>312</v>
      </c>
      <c r="I57" s="20">
        <v>218</v>
      </c>
      <c r="J57" s="19">
        <v>0.69871794871794868</v>
      </c>
      <c r="K57" s="47">
        <v>4.2435010000000002</v>
      </c>
      <c r="L57" s="18">
        <v>11101</v>
      </c>
      <c r="M57" s="22">
        <v>70</v>
      </c>
      <c r="N57" s="20">
        <v>42</v>
      </c>
      <c r="O57" s="19">
        <v>0.6</v>
      </c>
      <c r="P57" s="47">
        <v>4.5456344166666671</v>
      </c>
      <c r="Q57" s="18">
        <v>2291</v>
      </c>
      <c r="R57" s="22">
        <v>53343</v>
      </c>
      <c r="S57" s="20">
        <v>16773</v>
      </c>
      <c r="T57" s="19">
        <v>0.3144367583375513</v>
      </c>
      <c r="U57" s="47">
        <v>4.0460636141417758</v>
      </c>
      <c r="V57" s="18">
        <v>542917</v>
      </c>
      <c r="W57" s="22">
        <v>53343</v>
      </c>
      <c r="X57" s="20">
        <v>18100</v>
      </c>
      <c r="Y57" s="19">
        <v>0.33931349942822864</v>
      </c>
      <c r="Z57" s="47">
        <v>4.2602701043585016</v>
      </c>
      <c r="AA57" s="18">
        <v>693998</v>
      </c>
    </row>
    <row r="58" spans="1:27" x14ac:dyDescent="0.25">
      <c r="A58" s="41" t="s">
        <v>150</v>
      </c>
      <c r="B58" s="41" t="s">
        <v>151</v>
      </c>
      <c r="C58" s="20">
        <v>4065</v>
      </c>
      <c r="D58" s="20">
        <v>1084</v>
      </c>
      <c r="E58" s="19">
        <v>0.26666666666666666</v>
      </c>
      <c r="F58" s="47">
        <v>4.3115769999999989</v>
      </c>
      <c r="G58" s="18">
        <v>18695</v>
      </c>
      <c r="H58" s="22">
        <v>2620</v>
      </c>
      <c r="I58" s="20">
        <v>1514</v>
      </c>
      <c r="J58" s="19">
        <v>0.5778625954198473</v>
      </c>
      <c r="K58" s="47">
        <v>4.3000875833333341</v>
      </c>
      <c r="L58" s="18">
        <v>78124</v>
      </c>
      <c r="M58" s="22">
        <v>362</v>
      </c>
      <c r="N58" s="20">
        <v>171</v>
      </c>
      <c r="O58" s="19">
        <v>0.47237569060773482</v>
      </c>
      <c r="P58" s="47">
        <v>4.2938591666666666</v>
      </c>
      <c r="Q58" s="18">
        <v>8811</v>
      </c>
      <c r="R58" s="22">
        <v>579923</v>
      </c>
      <c r="S58" s="20">
        <v>194965</v>
      </c>
      <c r="T58" s="19">
        <v>0.33619118400201409</v>
      </c>
      <c r="U58" s="47">
        <v>4.1568159669684306</v>
      </c>
      <c r="V58" s="18">
        <v>6483469</v>
      </c>
      <c r="W58" s="22">
        <v>579923</v>
      </c>
      <c r="X58" s="20">
        <v>289942</v>
      </c>
      <c r="Y58" s="19">
        <v>0.49996637484631579</v>
      </c>
      <c r="Z58" s="47">
        <v>4.0948134550281701</v>
      </c>
      <c r="AA58" s="18">
        <v>10685325.625</v>
      </c>
    </row>
    <row r="59" spans="1:27" x14ac:dyDescent="0.25">
      <c r="A59" s="41" t="s">
        <v>152</v>
      </c>
      <c r="B59" s="41" t="s">
        <v>153</v>
      </c>
      <c r="C59" s="20">
        <v>1376</v>
      </c>
      <c r="D59" s="20">
        <v>607</v>
      </c>
      <c r="E59" s="19">
        <v>0.44113372093023256</v>
      </c>
      <c r="F59" s="47">
        <v>4.2565892500000002</v>
      </c>
      <c r="G59" s="18">
        <v>10335</v>
      </c>
      <c r="H59" s="22">
        <v>806</v>
      </c>
      <c r="I59" s="20">
        <v>517</v>
      </c>
      <c r="J59" s="19">
        <v>0.64143920595533499</v>
      </c>
      <c r="K59" s="47">
        <v>4.3202767499999997</v>
      </c>
      <c r="L59" s="18">
        <v>26803</v>
      </c>
      <c r="M59" s="22">
        <v>172</v>
      </c>
      <c r="N59" s="20">
        <v>66</v>
      </c>
      <c r="O59" s="19">
        <v>0.38372093023255816</v>
      </c>
      <c r="P59" s="47">
        <v>4.324494416666667</v>
      </c>
      <c r="Q59" s="18">
        <v>3425</v>
      </c>
      <c r="R59" s="22">
        <v>220795</v>
      </c>
      <c r="S59" s="20">
        <v>62968</v>
      </c>
      <c r="T59" s="19">
        <v>0.28518761747322174</v>
      </c>
      <c r="U59" s="47">
        <v>4.216524663321052</v>
      </c>
      <c r="V59" s="18">
        <v>2124049</v>
      </c>
      <c r="W59" s="22">
        <v>220795</v>
      </c>
      <c r="X59" s="20">
        <v>72584</v>
      </c>
      <c r="Y59" s="19">
        <v>0.32873932833623948</v>
      </c>
      <c r="Z59" s="47">
        <v>4.2128139657347194</v>
      </c>
      <c r="AA59" s="18">
        <v>2752046</v>
      </c>
    </row>
    <row r="60" spans="1:27" x14ac:dyDescent="0.25">
      <c r="A60" s="41" t="s">
        <v>154</v>
      </c>
      <c r="B60" s="41" t="s">
        <v>155</v>
      </c>
      <c r="C60" s="20">
        <v>1349</v>
      </c>
      <c r="D60" s="20">
        <v>626</v>
      </c>
      <c r="E60" s="19">
        <v>0.46404744255003705</v>
      </c>
      <c r="F60" s="47">
        <v>4.2527949999999999</v>
      </c>
      <c r="G60" s="18">
        <v>10649</v>
      </c>
      <c r="H60" s="22">
        <v>812</v>
      </c>
      <c r="I60" s="20">
        <v>411</v>
      </c>
      <c r="J60" s="19">
        <v>0.50615763546798032</v>
      </c>
      <c r="K60" s="47">
        <v>4.0750197500000001</v>
      </c>
      <c r="L60" s="18">
        <v>20098</v>
      </c>
      <c r="M60" s="22">
        <v>201</v>
      </c>
      <c r="N60" s="20">
        <v>84</v>
      </c>
      <c r="O60" s="19">
        <v>0.41791044776119401</v>
      </c>
      <c r="P60" s="47">
        <v>3.9474202500000004</v>
      </c>
      <c r="Q60" s="18">
        <v>3979</v>
      </c>
      <c r="R60" s="22">
        <v>295287</v>
      </c>
      <c r="S60" s="20">
        <v>89150</v>
      </c>
      <c r="T60" s="19">
        <v>0.30190966754377946</v>
      </c>
      <c r="U60" s="47">
        <v>4.1055916993830621</v>
      </c>
      <c r="V60" s="18">
        <v>2928108</v>
      </c>
      <c r="W60" s="22">
        <v>295287</v>
      </c>
      <c r="X60" s="20">
        <v>160514</v>
      </c>
      <c r="Y60" s="19">
        <v>0.54358640915448364</v>
      </c>
      <c r="Z60" s="47">
        <v>4.0068567920001446</v>
      </c>
      <c r="AA60" s="18">
        <v>5788409.5</v>
      </c>
    </row>
    <row r="61" spans="1:27" x14ac:dyDescent="0.25">
      <c r="A61" s="41" t="s">
        <v>156</v>
      </c>
      <c r="B61" s="41" t="s">
        <v>157</v>
      </c>
      <c r="C61" s="20">
        <v>155</v>
      </c>
      <c r="D61" s="20">
        <v>57</v>
      </c>
      <c r="E61" s="19">
        <v>0.36774193548387096</v>
      </c>
      <c r="F61" s="47">
        <v>4.447368</v>
      </c>
      <c r="G61" s="18">
        <v>1014</v>
      </c>
      <c r="H61" s="22">
        <v>29</v>
      </c>
      <c r="I61" s="20">
        <v>19</v>
      </c>
      <c r="J61" s="19">
        <v>0.65517241379310343</v>
      </c>
      <c r="K61" s="47">
        <v>4.7368415833333337</v>
      </c>
      <c r="L61" s="18">
        <v>1080</v>
      </c>
      <c r="M61" s="22">
        <v>53</v>
      </c>
      <c r="N61" s="20">
        <v>33</v>
      </c>
      <c r="O61" s="19">
        <v>0.62264150943396224</v>
      </c>
      <c r="P61" s="47">
        <v>4.4040399166666662</v>
      </c>
      <c r="Q61" s="18">
        <v>1744</v>
      </c>
      <c r="R61" s="22">
        <v>5726</v>
      </c>
      <c r="S61" s="20">
        <v>2047</v>
      </c>
      <c r="T61" s="19">
        <v>0.35749214111072303</v>
      </c>
      <c r="U61" s="47">
        <v>4.3440400586223742</v>
      </c>
      <c r="V61" s="18">
        <v>71138</v>
      </c>
      <c r="W61" s="22">
        <v>5726</v>
      </c>
      <c r="X61" s="20">
        <v>1630</v>
      </c>
      <c r="Y61" s="19">
        <v>0.28466643381068807</v>
      </c>
      <c r="Z61" s="47">
        <v>4.245143149284254</v>
      </c>
      <c r="AA61" s="18">
        <v>62276.25</v>
      </c>
    </row>
    <row r="62" spans="1:27" x14ac:dyDescent="0.25">
      <c r="A62" s="41" t="s">
        <v>158</v>
      </c>
      <c r="B62" s="41" t="s">
        <v>159</v>
      </c>
      <c r="C62" s="20">
        <v>27</v>
      </c>
      <c r="D62" s="20">
        <v>15</v>
      </c>
      <c r="E62" s="19">
        <v>0.55555555555555558</v>
      </c>
      <c r="F62" s="47">
        <v>4.1333329999999995</v>
      </c>
      <c r="G62" s="18">
        <v>248</v>
      </c>
      <c r="H62" s="22">
        <v>15</v>
      </c>
      <c r="I62" s="20">
        <v>10</v>
      </c>
      <c r="J62" s="19">
        <v>0.66666666666666663</v>
      </c>
      <c r="K62" s="47">
        <v>4.1833333333333336</v>
      </c>
      <c r="L62" s="18">
        <v>502</v>
      </c>
      <c r="M62" s="22">
        <v>4</v>
      </c>
      <c r="N62" s="20">
        <v>4</v>
      </c>
      <c r="O62" s="19">
        <v>1</v>
      </c>
      <c r="P62" s="47">
        <v>4.291666666666667</v>
      </c>
      <c r="Q62" s="18">
        <v>206</v>
      </c>
      <c r="R62" s="22">
        <v>108</v>
      </c>
      <c r="S62" s="20">
        <v>24</v>
      </c>
      <c r="T62" s="19">
        <v>0.22222222222222221</v>
      </c>
      <c r="U62" s="47">
        <v>4.567708333333333</v>
      </c>
      <c r="V62" s="18">
        <v>877</v>
      </c>
      <c r="W62" s="22">
        <v>108</v>
      </c>
      <c r="X62" s="20">
        <v>26</v>
      </c>
      <c r="Y62" s="19">
        <v>0.24074074074074073</v>
      </c>
      <c r="Z62" s="47">
        <v>4.5470085470085468</v>
      </c>
      <c r="AA62" s="18">
        <v>1064</v>
      </c>
    </row>
    <row r="63" spans="1:27" x14ac:dyDescent="0.25">
      <c r="A63" s="41" t="s">
        <v>161</v>
      </c>
      <c r="B63" s="41" t="s">
        <v>162</v>
      </c>
      <c r="C63" s="20">
        <v>71</v>
      </c>
      <c r="D63" s="20">
        <v>54</v>
      </c>
      <c r="E63" s="19">
        <v>0.76056338028169013</v>
      </c>
      <c r="F63" s="47">
        <v>4.6712957499999996</v>
      </c>
      <c r="G63" s="18">
        <v>1009</v>
      </c>
      <c r="H63" s="22">
        <v>31</v>
      </c>
      <c r="I63" s="20">
        <v>24</v>
      </c>
      <c r="J63" s="19">
        <v>0.77419354838709675</v>
      </c>
      <c r="K63" s="47">
        <v>4.7118053333333334</v>
      </c>
      <c r="L63" s="18">
        <v>1357</v>
      </c>
      <c r="M63" s="22">
        <v>2</v>
      </c>
      <c r="N63" s="20">
        <v>1</v>
      </c>
      <c r="O63" s="19">
        <v>0.5</v>
      </c>
      <c r="P63" s="47">
        <v>3.9166666666666665</v>
      </c>
      <c r="Q63" s="18">
        <v>47</v>
      </c>
      <c r="R63" s="22">
        <v>9315</v>
      </c>
      <c r="S63" s="20">
        <v>2137</v>
      </c>
      <c r="T63" s="19">
        <v>0.22941492216854537</v>
      </c>
      <c r="U63" s="47">
        <v>4.1833177351427233</v>
      </c>
      <c r="V63" s="18">
        <v>71518</v>
      </c>
      <c r="W63" s="22">
        <v>9315</v>
      </c>
      <c r="X63" s="20">
        <v>2133</v>
      </c>
      <c r="Y63" s="19">
        <v>0.22898550724637681</v>
      </c>
      <c r="Z63" s="47">
        <v>4.2569672344637191</v>
      </c>
      <c r="AA63" s="18">
        <v>81721</v>
      </c>
    </row>
    <row r="64" spans="1:27" x14ac:dyDescent="0.25">
      <c r="A64" s="41" t="s">
        <v>163</v>
      </c>
      <c r="B64" s="41" t="s">
        <v>164</v>
      </c>
      <c r="C64" s="20">
        <v>113</v>
      </c>
      <c r="D64" s="20">
        <v>36</v>
      </c>
      <c r="E64" s="19">
        <v>0.31858407079646017</v>
      </c>
      <c r="F64" s="47">
        <v>4.4374994999999995</v>
      </c>
      <c r="G64" s="18">
        <v>639</v>
      </c>
      <c r="H64" s="22">
        <v>85</v>
      </c>
      <c r="I64" s="20">
        <v>72</v>
      </c>
      <c r="J64" s="19">
        <v>0.84705882352941175</v>
      </c>
      <c r="K64" s="47">
        <v>4.2870366666666673</v>
      </c>
      <c r="L64" s="18">
        <v>3704</v>
      </c>
      <c r="M64" s="22">
        <v>0</v>
      </c>
      <c r="N64" s="20">
        <v>0</v>
      </c>
      <c r="O64" s="19">
        <v>0</v>
      </c>
      <c r="P64" s="47">
        <v>0</v>
      </c>
      <c r="Q64" s="18">
        <v>0</v>
      </c>
      <c r="R64" s="22">
        <v>3111</v>
      </c>
      <c r="S64" s="20">
        <v>1437</v>
      </c>
      <c r="T64" s="19">
        <v>0.46190935390549664</v>
      </c>
      <c r="U64" s="47">
        <v>4.2686151704940851</v>
      </c>
      <c r="V64" s="18">
        <v>49072</v>
      </c>
      <c r="W64" s="22">
        <v>3111</v>
      </c>
      <c r="X64" s="20">
        <v>1209</v>
      </c>
      <c r="Y64" s="19">
        <v>0.38862102217936356</v>
      </c>
      <c r="Z64" s="47">
        <v>4.3371932726771441</v>
      </c>
      <c r="AA64" s="18">
        <v>47193</v>
      </c>
    </row>
    <row r="65" spans="1:27" x14ac:dyDescent="0.25">
      <c r="A65" s="41" t="s">
        <v>165</v>
      </c>
      <c r="B65" s="41" t="s">
        <v>166</v>
      </c>
      <c r="C65" s="20">
        <v>16</v>
      </c>
      <c r="D65" s="20">
        <v>15</v>
      </c>
      <c r="E65" s="19">
        <v>0.9375</v>
      </c>
      <c r="F65" s="47">
        <v>4.233333</v>
      </c>
      <c r="G65" s="18">
        <v>254</v>
      </c>
      <c r="H65" s="22">
        <v>16</v>
      </c>
      <c r="I65" s="20">
        <v>13</v>
      </c>
      <c r="J65" s="19">
        <v>0.8125</v>
      </c>
      <c r="K65" s="47">
        <v>4.3653841666666668</v>
      </c>
      <c r="L65" s="18">
        <v>681</v>
      </c>
      <c r="M65" s="22">
        <v>0</v>
      </c>
      <c r="N65" s="20">
        <v>0</v>
      </c>
      <c r="O65" s="19">
        <v>0</v>
      </c>
      <c r="P65" s="47">
        <v>0</v>
      </c>
      <c r="Q65" s="18">
        <v>0</v>
      </c>
      <c r="R65" s="22">
        <v>312</v>
      </c>
      <c r="S65" s="20">
        <v>257</v>
      </c>
      <c r="T65" s="19">
        <v>0.82371794871794868</v>
      </c>
      <c r="U65" s="47">
        <v>4.6716926070038909</v>
      </c>
      <c r="V65" s="18">
        <v>9605</v>
      </c>
      <c r="W65" s="22">
        <v>312</v>
      </c>
      <c r="X65" s="20">
        <v>79</v>
      </c>
      <c r="Y65" s="19">
        <v>0.25320512820512819</v>
      </c>
      <c r="Z65" s="47">
        <v>4.3867791842475388</v>
      </c>
      <c r="AA65" s="18">
        <v>3119</v>
      </c>
    </row>
    <row r="66" spans="1:27" x14ac:dyDescent="0.25">
      <c r="A66" s="41" t="s">
        <v>167</v>
      </c>
      <c r="B66" s="41" t="s">
        <v>168</v>
      </c>
      <c r="C66" s="20">
        <v>40</v>
      </c>
      <c r="D66" s="20">
        <v>11</v>
      </c>
      <c r="E66" s="19">
        <v>0.27500000000000002</v>
      </c>
      <c r="F66" s="47">
        <v>4.3636359999999996</v>
      </c>
      <c r="G66" s="18">
        <v>192</v>
      </c>
      <c r="H66" s="22">
        <v>23</v>
      </c>
      <c r="I66" s="20">
        <v>9</v>
      </c>
      <c r="J66" s="19">
        <v>0.39130434782608697</v>
      </c>
      <c r="K66" s="47">
        <v>4.6481475833333334</v>
      </c>
      <c r="L66" s="18">
        <v>502</v>
      </c>
      <c r="M66" s="22">
        <v>0</v>
      </c>
      <c r="N66" s="20">
        <v>0</v>
      </c>
      <c r="O66" s="19">
        <v>0</v>
      </c>
      <c r="P66" s="47">
        <v>0</v>
      </c>
      <c r="Q66" s="18">
        <v>0</v>
      </c>
      <c r="R66" s="22">
        <v>3646</v>
      </c>
      <c r="S66" s="20">
        <v>1244</v>
      </c>
      <c r="T66" s="19">
        <v>0.34119583104772355</v>
      </c>
      <c r="U66" s="47">
        <v>4.003416398713826</v>
      </c>
      <c r="V66" s="18">
        <v>39842</v>
      </c>
      <c r="W66" s="22">
        <v>3646</v>
      </c>
      <c r="X66" s="20">
        <v>1505</v>
      </c>
      <c r="Y66" s="19">
        <v>0.41278113000548544</v>
      </c>
      <c r="Z66" s="47">
        <v>4.110225175341454</v>
      </c>
      <c r="AA66" s="18">
        <v>55673</v>
      </c>
    </row>
    <row r="67" spans="1:27" x14ac:dyDescent="0.25">
      <c r="A67" s="41" t="s">
        <v>169</v>
      </c>
      <c r="B67" s="41" t="s">
        <v>170</v>
      </c>
      <c r="C67" s="20">
        <v>27</v>
      </c>
      <c r="D67" s="20">
        <v>27</v>
      </c>
      <c r="E67" s="19">
        <v>1</v>
      </c>
      <c r="F67" s="47">
        <v>4.7407400000000006</v>
      </c>
      <c r="G67" s="18">
        <v>512</v>
      </c>
      <c r="H67" s="22">
        <v>15</v>
      </c>
      <c r="I67" s="20">
        <v>14</v>
      </c>
      <c r="J67" s="19">
        <v>0.93333333333333335</v>
      </c>
      <c r="K67" s="47">
        <v>4.738094750000001</v>
      </c>
      <c r="L67" s="18">
        <v>796</v>
      </c>
      <c r="M67" s="22">
        <v>0</v>
      </c>
      <c r="N67" s="20">
        <v>0</v>
      </c>
      <c r="O67" s="19">
        <v>0</v>
      </c>
      <c r="P67" s="47">
        <v>0</v>
      </c>
      <c r="Q67" s="18">
        <v>0</v>
      </c>
      <c r="R67" s="22">
        <v>2148</v>
      </c>
      <c r="S67" s="20">
        <v>1914</v>
      </c>
      <c r="T67" s="19">
        <v>0.89106145251396651</v>
      </c>
      <c r="U67" s="47">
        <v>4.6391065830720999</v>
      </c>
      <c r="V67" s="18">
        <v>71034</v>
      </c>
      <c r="W67" s="22">
        <v>2148</v>
      </c>
      <c r="X67" s="20">
        <v>1681</v>
      </c>
      <c r="Y67" s="19">
        <v>0.78258845437616387</v>
      </c>
      <c r="Z67" s="47">
        <v>4.609111639896887</v>
      </c>
      <c r="AA67" s="18">
        <v>69731.25</v>
      </c>
    </row>
    <row r="68" spans="1:27" x14ac:dyDescent="0.25">
      <c r="A68" s="41" t="s">
        <v>171</v>
      </c>
      <c r="B68" s="41" t="s">
        <v>172</v>
      </c>
      <c r="C68" s="20">
        <v>22</v>
      </c>
      <c r="D68" s="20">
        <v>15</v>
      </c>
      <c r="E68" s="19">
        <v>0.68181818181818177</v>
      </c>
      <c r="F68" s="47">
        <v>4.5166662499999992</v>
      </c>
      <c r="G68" s="18">
        <v>271</v>
      </c>
      <c r="H68" s="22">
        <v>17</v>
      </c>
      <c r="I68" s="20">
        <v>12</v>
      </c>
      <c r="J68" s="19">
        <v>0.70588235294117652</v>
      </c>
      <c r="K68" s="47">
        <v>4.3819440833333339</v>
      </c>
      <c r="L68" s="18">
        <v>631</v>
      </c>
      <c r="M68" s="22">
        <v>6</v>
      </c>
      <c r="N68" s="20">
        <v>3</v>
      </c>
      <c r="O68" s="19">
        <v>0.5</v>
      </c>
      <c r="P68" s="47">
        <v>4.5833330833333328</v>
      </c>
      <c r="Q68" s="18">
        <v>165</v>
      </c>
      <c r="R68" s="22">
        <v>483</v>
      </c>
      <c r="S68" s="20">
        <v>298</v>
      </c>
      <c r="T68" s="19">
        <v>0.61697722567287783</v>
      </c>
      <c r="U68" s="47">
        <v>5</v>
      </c>
      <c r="V68" s="18">
        <v>11920</v>
      </c>
      <c r="W68" s="22">
        <v>483</v>
      </c>
      <c r="X68" s="20">
        <v>358</v>
      </c>
      <c r="Y68" s="19">
        <v>0.74120082815734989</v>
      </c>
      <c r="Z68" s="47">
        <v>4.6561142147734325</v>
      </c>
      <c r="AA68" s="18">
        <v>15002</v>
      </c>
    </row>
    <row r="69" spans="1:27" x14ac:dyDescent="0.25">
      <c r="A69" s="41" t="s">
        <v>173</v>
      </c>
      <c r="B69" s="41" t="s">
        <v>174</v>
      </c>
      <c r="C69" s="20">
        <v>301</v>
      </c>
      <c r="D69" s="20">
        <v>182</v>
      </c>
      <c r="E69" s="19">
        <v>0.60465116279069764</v>
      </c>
      <c r="F69" s="47">
        <v>4.2980764999999996</v>
      </c>
      <c r="G69" s="18">
        <v>3129</v>
      </c>
      <c r="H69" s="22">
        <v>159</v>
      </c>
      <c r="I69" s="20">
        <v>96</v>
      </c>
      <c r="J69" s="19">
        <v>0.60377358490566035</v>
      </c>
      <c r="K69" s="47">
        <v>4.3663190000000007</v>
      </c>
      <c r="L69" s="18">
        <v>5030</v>
      </c>
      <c r="M69" s="22">
        <v>41</v>
      </c>
      <c r="N69" s="20">
        <v>26</v>
      </c>
      <c r="O69" s="19">
        <v>0.63414634146341464</v>
      </c>
      <c r="P69" s="47">
        <v>4.2339738333333337</v>
      </c>
      <c r="Q69" s="18">
        <v>1321</v>
      </c>
      <c r="R69" s="22">
        <v>26828</v>
      </c>
      <c r="S69" s="20">
        <v>8792</v>
      </c>
      <c r="T69" s="19">
        <v>0.32771731027284928</v>
      </c>
      <c r="U69" s="47">
        <v>4.5445433348498634</v>
      </c>
      <c r="V69" s="18">
        <v>319645</v>
      </c>
      <c r="W69" s="22">
        <v>26828</v>
      </c>
      <c r="X69" s="20">
        <v>5373</v>
      </c>
      <c r="Y69" s="19">
        <v>0.20027583122111228</v>
      </c>
      <c r="Z69" s="47">
        <v>4.2330789751225266</v>
      </c>
      <c r="AA69" s="18">
        <v>204699</v>
      </c>
    </row>
    <row r="70" spans="1:27" x14ac:dyDescent="0.25">
      <c r="A70" s="41" t="s">
        <v>175</v>
      </c>
      <c r="B70" s="41" t="s">
        <v>176</v>
      </c>
      <c r="C70" s="20">
        <v>880</v>
      </c>
      <c r="D70" s="20">
        <v>355</v>
      </c>
      <c r="E70" s="19">
        <v>0.40340909090909088</v>
      </c>
      <c r="F70" s="47">
        <v>4.2802812499999998</v>
      </c>
      <c r="G70" s="18">
        <v>6078</v>
      </c>
      <c r="H70" s="22">
        <v>490</v>
      </c>
      <c r="I70" s="20">
        <v>272</v>
      </c>
      <c r="J70" s="19">
        <v>0.55510204081632653</v>
      </c>
      <c r="K70" s="47">
        <v>4.3333328333333343</v>
      </c>
      <c r="L70" s="18">
        <v>14144</v>
      </c>
      <c r="M70" s="22">
        <v>242</v>
      </c>
      <c r="N70" s="20">
        <v>92</v>
      </c>
      <c r="O70" s="19">
        <v>0.38016528925619836</v>
      </c>
      <c r="P70" s="47">
        <v>4.2690212499999998</v>
      </c>
      <c r="Q70" s="18">
        <v>4713</v>
      </c>
      <c r="R70" s="22">
        <v>144772</v>
      </c>
      <c r="S70" s="20">
        <v>37449</v>
      </c>
      <c r="T70" s="19">
        <v>0.25867571077280138</v>
      </c>
      <c r="U70" s="47">
        <v>3.9577592192047852</v>
      </c>
      <c r="V70" s="18">
        <v>1185713</v>
      </c>
      <c r="W70" s="22">
        <v>144772</v>
      </c>
      <c r="X70" s="20">
        <v>28560</v>
      </c>
      <c r="Y70" s="19">
        <v>0.19727571629873181</v>
      </c>
      <c r="Z70" s="47">
        <v>4.1391364184562711</v>
      </c>
      <c r="AA70" s="18">
        <v>1063923.625</v>
      </c>
    </row>
    <row r="71" spans="1:27" x14ac:dyDescent="0.25">
      <c r="A71" s="41" t="s">
        <v>177</v>
      </c>
      <c r="B71" s="41" t="s">
        <v>178</v>
      </c>
      <c r="C71" s="20">
        <v>1160</v>
      </c>
      <c r="D71" s="20">
        <v>547</v>
      </c>
      <c r="E71" s="19">
        <v>0.47155172413793106</v>
      </c>
      <c r="F71" s="47">
        <v>4.3555752500000002</v>
      </c>
      <c r="G71" s="18">
        <v>9530</v>
      </c>
      <c r="H71" s="22">
        <v>681</v>
      </c>
      <c r="I71" s="20">
        <v>346</v>
      </c>
      <c r="J71" s="19">
        <v>0.50807635829662257</v>
      </c>
      <c r="K71" s="47">
        <v>4.2634870000000005</v>
      </c>
      <c r="L71" s="18">
        <v>17702</v>
      </c>
      <c r="M71" s="22">
        <v>109</v>
      </c>
      <c r="N71" s="20">
        <v>37</v>
      </c>
      <c r="O71" s="19">
        <v>0.33944954128440369</v>
      </c>
      <c r="P71" s="47">
        <v>3.9954949166666665</v>
      </c>
      <c r="Q71" s="18">
        <v>1774</v>
      </c>
      <c r="R71" s="22">
        <v>131500</v>
      </c>
      <c r="S71" s="20">
        <v>54779</v>
      </c>
      <c r="T71" s="19">
        <v>0.41657034220532319</v>
      </c>
      <c r="U71" s="47">
        <v>4.0401522481242811</v>
      </c>
      <c r="V71" s="18">
        <v>1770524</v>
      </c>
      <c r="W71" s="22">
        <v>131500</v>
      </c>
      <c r="X71" s="20">
        <v>35869</v>
      </c>
      <c r="Y71" s="19">
        <v>0.2727680608365019</v>
      </c>
      <c r="Z71" s="47">
        <v>4.1751427261547427</v>
      </c>
      <c r="AA71" s="18">
        <v>1347823.75</v>
      </c>
    </row>
    <row r="72" spans="1:27" x14ac:dyDescent="0.25">
      <c r="A72" s="41" t="s">
        <v>180</v>
      </c>
      <c r="B72" s="41" t="s">
        <v>181</v>
      </c>
      <c r="C72" s="20">
        <v>1601</v>
      </c>
      <c r="D72" s="20">
        <v>458</v>
      </c>
      <c r="E72" s="19">
        <v>0.28607120549656467</v>
      </c>
      <c r="F72" s="47">
        <v>4.3275102499999996</v>
      </c>
      <c r="G72" s="18">
        <v>7928</v>
      </c>
      <c r="H72" s="22">
        <v>961</v>
      </c>
      <c r="I72" s="20">
        <v>528</v>
      </c>
      <c r="J72" s="19">
        <v>0.54942767950052029</v>
      </c>
      <c r="K72" s="47">
        <v>4.2919818333333319</v>
      </c>
      <c r="L72" s="18">
        <v>27194</v>
      </c>
      <c r="M72" s="22">
        <v>128</v>
      </c>
      <c r="N72" s="20">
        <v>60</v>
      </c>
      <c r="O72" s="19">
        <v>0.46875</v>
      </c>
      <c r="P72" s="47">
        <v>4.3361108333333345</v>
      </c>
      <c r="Q72" s="18">
        <v>3122</v>
      </c>
      <c r="R72" s="22">
        <v>157749</v>
      </c>
      <c r="S72" s="20">
        <v>50966</v>
      </c>
      <c r="T72" s="19">
        <v>0.32308287215766818</v>
      </c>
      <c r="U72" s="47">
        <v>4.3042910960248006</v>
      </c>
      <c r="V72" s="18">
        <v>1754980</v>
      </c>
      <c r="W72" s="22">
        <v>157749</v>
      </c>
      <c r="X72" s="20">
        <v>38655</v>
      </c>
      <c r="Y72" s="19">
        <v>0.24504117300268147</v>
      </c>
      <c r="Z72" s="47">
        <v>4.1007649578177325</v>
      </c>
      <c r="AA72" s="18">
        <v>1426635.625</v>
      </c>
    </row>
    <row r="73" spans="1:27" x14ac:dyDescent="0.25">
      <c r="A73" s="41" t="s">
        <v>182</v>
      </c>
      <c r="B73" s="41" t="s">
        <v>183</v>
      </c>
      <c r="C73" s="20">
        <v>3271</v>
      </c>
      <c r="D73" s="20">
        <v>1511</v>
      </c>
      <c r="E73" s="19">
        <v>0.46193824518495874</v>
      </c>
      <c r="F73" s="47">
        <v>4.2647249999999994</v>
      </c>
      <c r="G73" s="18">
        <v>25776</v>
      </c>
      <c r="H73" s="22">
        <v>1976</v>
      </c>
      <c r="I73" s="20">
        <v>1210</v>
      </c>
      <c r="J73" s="19">
        <v>0.61234817813765186</v>
      </c>
      <c r="K73" s="47">
        <v>4.267217249999999</v>
      </c>
      <c r="L73" s="18">
        <v>61960</v>
      </c>
      <c r="M73" s="22">
        <v>804</v>
      </c>
      <c r="N73" s="20">
        <v>277</v>
      </c>
      <c r="O73" s="19">
        <v>0.34452736318407962</v>
      </c>
      <c r="P73" s="47">
        <v>4.2599271666666674</v>
      </c>
      <c r="Q73" s="18">
        <v>14160</v>
      </c>
      <c r="R73" s="22">
        <v>346558</v>
      </c>
      <c r="S73" s="20">
        <v>106842</v>
      </c>
      <c r="T73" s="19">
        <v>0.30829471545888421</v>
      </c>
      <c r="U73" s="47">
        <v>4.0956388873289526</v>
      </c>
      <c r="V73" s="18">
        <v>3500690</v>
      </c>
      <c r="W73" s="22">
        <v>346558</v>
      </c>
      <c r="X73" s="20">
        <v>274339</v>
      </c>
      <c r="Y73" s="19">
        <v>0.79161063948891675</v>
      </c>
      <c r="Z73" s="47">
        <v>4.1503266842199693</v>
      </c>
      <c r="AA73" s="18">
        <v>10247368.25</v>
      </c>
    </row>
    <row r="74" spans="1:27" x14ac:dyDescent="0.25">
      <c r="A74" s="41" t="s">
        <v>184</v>
      </c>
      <c r="B74" s="41" t="s">
        <v>185</v>
      </c>
      <c r="C74" s="20">
        <v>168</v>
      </c>
      <c r="D74" s="20">
        <v>67</v>
      </c>
      <c r="E74" s="19">
        <v>0.39880952380952384</v>
      </c>
      <c r="F74" s="47">
        <v>4.3470145000000002</v>
      </c>
      <c r="G74" s="18">
        <v>1165</v>
      </c>
      <c r="H74" s="22">
        <v>129</v>
      </c>
      <c r="I74" s="20">
        <v>57</v>
      </c>
      <c r="J74" s="19">
        <v>0.44186046511627908</v>
      </c>
      <c r="K74" s="47">
        <v>4.548245333333333</v>
      </c>
      <c r="L74" s="18">
        <v>3111</v>
      </c>
      <c r="M74" s="22">
        <v>0</v>
      </c>
      <c r="N74" s="20">
        <v>0</v>
      </c>
      <c r="O74" s="19">
        <v>0</v>
      </c>
      <c r="P74" s="47">
        <v>0</v>
      </c>
      <c r="Q74" s="18">
        <v>0</v>
      </c>
      <c r="R74" s="22">
        <v>11669</v>
      </c>
      <c r="S74" s="20">
        <v>2172</v>
      </c>
      <c r="T74" s="19">
        <v>0.18613420173108236</v>
      </c>
      <c r="U74" s="47">
        <v>4.1723066298342539</v>
      </c>
      <c r="V74" s="18">
        <v>72498</v>
      </c>
      <c r="W74" s="22">
        <v>11669</v>
      </c>
      <c r="X74" s="20">
        <v>4701</v>
      </c>
      <c r="Y74" s="19">
        <v>0.40286228468591995</v>
      </c>
      <c r="Z74" s="47">
        <v>4.3108558462738422</v>
      </c>
      <c r="AA74" s="18">
        <v>182388</v>
      </c>
    </row>
    <row r="75" spans="1:27" x14ac:dyDescent="0.25">
      <c r="A75" s="41" t="s">
        <v>186</v>
      </c>
      <c r="B75" s="41" t="s">
        <v>187</v>
      </c>
      <c r="C75" s="20">
        <v>131</v>
      </c>
      <c r="D75" s="20">
        <v>48</v>
      </c>
      <c r="E75" s="19">
        <v>0.36641221374045801</v>
      </c>
      <c r="F75" s="47">
        <v>4.4635415000000007</v>
      </c>
      <c r="G75" s="18">
        <v>857</v>
      </c>
      <c r="H75" s="22">
        <v>89</v>
      </c>
      <c r="I75" s="20">
        <v>55</v>
      </c>
      <c r="J75" s="19">
        <v>0.6179775280898876</v>
      </c>
      <c r="K75" s="47">
        <v>4.4681814166666669</v>
      </c>
      <c r="L75" s="18">
        <v>2949</v>
      </c>
      <c r="M75" s="22">
        <v>33</v>
      </c>
      <c r="N75" s="20">
        <v>12</v>
      </c>
      <c r="O75" s="19">
        <v>0.36363636363636365</v>
      </c>
      <c r="P75" s="47">
        <v>4.3402774166666669</v>
      </c>
      <c r="Q75" s="18">
        <v>625</v>
      </c>
      <c r="R75" s="22">
        <v>32166</v>
      </c>
      <c r="S75" s="20">
        <v>11211</v>
      </c>
      <c r="T75" s="19">
        <v>0.34853572094758439</v>
      </c>
      <c r="U75" s="47">
        <v>4.3143118365890647</v>
      </c>
      <c r="V75" s="18">
        <v>386942</v>
      </c>
      <c r="W75" s="22">
        <v>32166</v>
      </c>
      <c r="X75" s="20">
        <v>7142</v>
      </c>
      <c r="Y75" s="19">
        <v>0.22203568985885719</v>
      </c>
      <c r="Z75" s="47">
        <v>4.2767004262733757</v>
      </c>
      <c r="AA75" s="18">
        <v>274897.75</v>
      </c>
    </row>
    <row r="76" spans="1:27" x14ac:dyDescent="0.25">
      <c r="A76" s="41" t="s">
        <v>188</v>
      </c>
      <c r="B76" s="41" t="s">
        <v>189</v>
      </c>
      <c r="C76" s="20">
        <v>198</v>
      </c>
      <c r="D76" s="20">
        <v>81</v>
      </c>
      <c r="E76" s="19">
        <v>0.40909090909090912</v>
      </c>
      <c r="F76" s="47">
        <v>4.3580242499999997</v>
      </c>
      <c r="G76" s="18">
        <v>1412</v>
      </c>
      <c r="H76" s="22">
        <v>80</v>
      </c>
      <c r="I76" s="20">
        <v>46</v>
      </c>
      <c r="J76" s="19">
        <v>0.57499999999999996</v>
      </c>
      <c r="K76" s="47">
        <v>4.5289850833333336</v>
      </c>
      <c r="L76" s="18">
        <v>2500</v>
      </c>
      <c r="M76" s="22">
        <v>29</v>
      </c>
      <c r="N76" s="20">
        <v>16</v>
      </c>
      <c r="O76" s="19">
        <v>0.55172413793103448</v>
      </c>
      <c r="P76" s="47">
        <v>4.572916666666667</v>
      </c>
      <c r="Q76" s="18">
        <v>878</v>
      </c>
      <c r="R76" s="22">
        <v>34577</v>
      </c>
      <c r="S76" s="20">
        <v>9673</v>
      </c>
      <c r="T76" s="19">
        <v>0.27975243659079735</v>
      </c>
      <c r="U76" s="47">
        <v>4.247169957613977</v>
      </c>
      <c r="V76" s="18">
        <v>328663</v>
      </c>
      <c r="W76" s="22">
        <v>34577</v>
      </c>
      <c r="X76" s="20">
        <v>12354</v>
      </c>
      <c r="Y76" s="19">
        <v>0.35728952772073924</v>
      </c>
      <c r="Z76" s="47">
        <v>4.4096064252693683</v>
      </c>
      <c r="AA76" s="18">
        <v>490286.5</v>
      </c>
    </row>
    <row r="77" spans="1:27" x14ac:dyDescent="0.25">
      <c r="A77" s="41" t="s">
        <v>190</v>
      </c>
      <c r="B77" s="41" t="s">
        <v>191</v>
      </c>
      <c r="C77" s="20">
        <v>504</v>
      </c>
      <c r="D77" s="20">
        <v>253</v>
      </c>
      <c r="E77" s="19">
        <v>0.50198412698412698</v>
      </c>
      <c r="F77" s="47">
        <v>4.3883394999999998</v>
      </c>
      <c r="G77" s="18">
        <v>4441</v>
      </c>
      <c r="H77" s="22">
        <v>482</v>
      </c>
      <c r="I77" s="20">
        <v>246</v>
      </c>
      <c r="J77" s="19">
        <v>0.51037344398340245</v>
      </c>
      <c r="K77" s="47">
        <v>4.5270997499999996</v>
      </c>
      <c r="L77" s="18">
        <v>13364</v>
      </c>
      <c r="M77" s="22">
        <v>0</v>
      </c>
      <c r="N77" s="20">
        <v>0</v>
      </c>
      <c r="O77" s="19">
        <v>0</v>
      </c>
      <c r="P77" s="47">
        <v>0</v>
      </c>
      <c r="Q77" s="18">
        <v>0</v>
      </c>
      <c r="R77" s="22">
        <v>139679</v>
      </c>
      <c r="S77" s="20">
        <v>32631</v>
      </c>
      <c r="T77" s="19">
        <v>0.23361421545114155</v>
      </c>
      <c r="U77" s="47">
        <v>4.5297186724280589</v>
      </c>
      <c r="V77" s="18">
        <v>1182474</v>
      </c>
      <c r="W77" s="22">
        <v>139679</v>
      </c>
      <c r="X77" s="20">
        <v>37945</v>
      </c>
      <c r="Y77" s="19">
        <v>0.27165858862105258</v>
      </c>
      <c r="Z77" s="47">
        <v>4.283071990161198</v>
      </c>
      <c r="AA77" s="18">
        <v>1462690.5</v>
      </c>
    </row>
    <row r="78" spans="1:27" x14ac:dyDescent="0.25">
      <c r="A78" s="41" t="s">
        <v>194</v>
      </c>
      <c r="B78" s="41" t="s">
        <v>195</v>
      </c>
      <c r="C78" s="20">
        <v>510</v>
      </c>
      <c r="D78" s="20">
        <v>342</v>
      </c>
      <c r="E78" s="19">
        <v>0.6705882352941176</v>
      </c>
      <c r="F78" s="47">
        <v>4.0884494999999994</v>
      </c>
      <c r="G78" s="18">
        <v>5593</v>
      </c>
      <c r="H78" s="22">
        <v>447</v>
      </c>
      <c r="I78" s="20">
        <v>279</v>
      </c>
      <c r="J78" s="19">
        <v>0.62416107382550334</v>
      </c>
      <c r="K78" s="47">
        <v>4.2171440833333333</v>
      </c>
      <c r="L78" s="18">
        <v>14119</v>
      </c>
      <c r="M78" s="22">
        <v>82</v>
      </c>
      <c r="N78" s="20">
        <v>20</v>
      </c>
      <c r="O78" s="19">
        <v>0.24390243902439024</v>
      </c>
      <c r="P78" s="47">
        <v>4.2333333333333334</v>
      </c>
      <c r="Q78" s="18">
        <v>1016</v>
      </c>
      <c r="R78" s="22">
        <v>135597</v>
      </c>
      <c r="S78" s="20">
        <v>51950</v>
      </c>
      <c r="T78" s="19">
        <v>0.38312057051409693</v>
      </c>
      <c r="U78" s="47">
        <v>4.1294201154956687</v>
      </c>
      <c r="V78" s="18">
        <v>1716187</v>
      </c>
      <c r="W78" s="22">
        <v>135597</v>
      </c>
      <c r="X78" s="20">
        <v>39323</v>
      </c>
      <c r="Y78" s="19">
        <v>0.28999904127672443</v>
      </c>
      <c r="Z78" s="47">
        <v>4.1713808288618193</v>
      </c>
      <c r="AA78" s="18">
        <v>1476280.875</v>
      </c>
    </row>
    <row r="79" spans="1:27" x14ac:dyDescent="0.25">
      <c r="A79" s="41" t="s">
        <v>196</v>
      </c>
      <c r="B79" s="41" t="s">
        <v>197</v>
      </c>
      <c r="C79" s="20">
        <v>15</v>
      </c>
      <c r="D79" s="20">
        <v>9</v>
      </c>
      <c r="E79" s="19">
        <v>0.6</v>
      </c>
      <c r="F79" s="47">
        <v>4.8055547500000007</v>
      </c>
      <c r="G79" s="18">
        <v>173</v>
      </c>
      <c r="H79" s="22">
        <v>23</v>
      </c>
      <c r="I79" s="20">
        <v>10</v>
      </c>
      <c r="J79" s="19">
        <v>0.43478260869565216</v>
      </c>
      <c r="K79" s="47">
        <v>4.666666666666667</v>
      </c>
      <c r="L79" s="18">
        <v>560</v>
      </c>
      <c r="M79" s="22">
        <v>0</v>
      </c>
      <c r="N79" s="20">
        <v>0</v>
      </c>
      <c r="O79" s="19">
        <v>0</v>
      </c>
      <c r="P79" s="47">
        <v>0</v>
      </c>
      <c r="Q79" s="18">
        <v>0</v>
      </c>
      <c r="R79" s="22">
        <v>117</v>
      </c>
      <c r="S79" s="20">
        <v>117</v>
      </c>
      <c r="T79" s="19">
        <v>1</v>
      </c>
      <c r="U79" s="47">
        <v>4.8557692307692308</v>
      </c>
      <c r="V79" s="18">
        <v>4545</v>
      </c>
      <c r="W79" s="22">
        <v>117</v>
      </c>
      <c r="X79" s="20">
        <v>0</v>
      </c>
      <c r="Y79" s="19">
        <v>0</v>
      </c>
      <c r="Z79" s="47">
        <v>0</v>
      </c>
      <c r="AA79" s="18">
        <v>0</v>
      </c>
    </row>
    <row r="80" spans="1:27" x14ac:dyDescent="0.25">
      <c r="A80" s="41" t="s">
        <v>198</v>
      </c>
      <c r="B80" s="41" t="s">
        <v>199</v>
      </c>
      <c r="C80" s="20">
        <v>22</v>
      </c>
      <c r="D80" s="20">
        <v>5</v>
      </c>
      <c r="E80" s="19">
        <v>0.22727272727272727</v>
      </c>
      <c r="F80" s="47">
        <v>4.25</v>
      </c>
      <c r="G80" s="18">
        <v>85</v>
      </c>
      <c r="H80" s="22">
        <v>10</v>
      </c>
      <c r="I80" s="20">
        <v>8</v>
      </c>
      <c r="J80" s="19">
        <v>0.8</v>
      </c>
      <c r="K80" s="47">
        <v>3.9375</v>
      </c>
      <c r="L80" s="18">
        <v>378</v>
      </c>
      <c r="M80" s="22">
        <v>0</v>
      </c>
      <c r="N80" s="20">
        <v>0</v>
      </c>
      <c r="O80" s="19">
        <v>0</v>
      </c>
      <c r="P80" s="47">
        <v>0</v>
      </c>
      <c r="Q80" s="18">
        <v>0</v>
      </c>
      <c r="R80" s="22" t="s">
        <v>316</v>
      </c>
      <c r="S80" s="20" t="s">
        <v>316</v>
      </c>
      <c r="T80" s="19" t="s">
        <v>316</v>
      </c>
      <c r="U80" s="47" t="s">
        <v>316</v>
      </c>
      <c r="V80" s="18" t="s">
        <v>316</v>
      </c>
      <c r="W80" s="22" t="s">
        <v>316</v>
      </c>
      <c r="X80" s="20" t="s">
        <v>316</v>
      </c>
      <c r="Y80" s="19" t="s">
        <v>316</v>
      </c>
      <c r="Z80" s="47" t="s">
        <v>316</v>
      </c>
      <c r="AA80" s="18" t="s">
        <v>316</v>
      </c>
    </row>
    <row r="81" spans="1:27" x14ac:dyDescent="0.25">
      <c r="A81" s="41" t="s">
        <v>200</v>
      </c>
      <c r="B81" s="41" t="s">
        <v>201</v>
      </c>
      <c r="C81" s="20">
        <v>58</v>
      </c>
      <c r="D81" s="20">
        <v>21</v>
      </c>
      <c r="E81" s="19">
        <v>0.36206896551724138</v>
      </c>
      <c r="F81" s="47">
        <v>4.1904757500000001</v>
      </c>
      <c r="G81" s="18">
        <v>352</v>
      </c>
      <c r="H81" s="22">
        <v>46</v>
      </c>
      <c r="I81" s="20">
        <v>21</v>
      </c>
      <c r="J81" s="19">
        <v>0.45652173913043476</v>
      </c>
      <c r="K81" s="47">
        <v>4.206348750000001</v>
      </c>
      <c r="L81" s="18">
        <v>1060</v>
      </c>
      <c r="M81" s="22">
        <v>5</v>
      </c>
      <c r="N81" s="20">
        <v>3</v>
      </c>
      <c r="O81" s="19">
        <v>0.6</v>
      </c>
      <c r="P81" s="47">
        <v>4.0833330833333328</v>
      </c>
      <c r="Q81" s="18">
        <v>147</v>
      </c>
      <c r="R81" s="22">
        <v>3507</v>
      </c>
      <c r="S81" s="20">
        <v>499</v>
      </c>
      <c r="T81" s="19">
        <v>0.14228685486170517</v>
      </c>
      <c r="U81" s="47">
        <v>4.214428857715431</v>
      </c>
      <c r="V81" s="18">
        <v>16824</v>
      </c>
      <c r="W81" s="22">
        <v>3507</v>
      </c>
      <c r="X81" s="20">
        <v>664</v>
      </c>
      <c r="Y81" s="19">
        <v>0.18933561448531508</v>
      </c>
      <c r="Z81" s="47">
        <v>3.9643574297188757</v>
      </c>
      <c r="AA81" s="18">
        <v>23691</v>
      </c>
    </row>
    <row r="82" spans="1:27" x14ac:dyDescent="0.25">
      <c r="A82" s="41" t="s">
        <v>202</v>
      </c>
      <c r="B82" s="41" t="s">
        <v>203</v>
      </c>
      <c r="C82" s="20">
        <v>828</v>
      </c>
      <c r="D82" s="20">
        <v>248</v>
      </c>
      <c r="E82" s="19">
        <v>0.29951690821256038</v>
      </c>
      <c r="F82" s="47">
        <v>4.3800397500000008</v>
      </c>
      <c r="G82" s="18">
        <v>4345</v>
      </c>
      <c r="H82" s="22">
        <v>363</v>
      </c>
      <c r="I82" s="20">
        <v>176</v>
      </c>
      <c r="J82" s="19">
        <v>0.48484848484848486</v>
      </c>
      <c r="K82" s="47">
        <v>4.1856056666666666</v>
      </c>
      <c r="L82" s="18">
        <v>8840</v>
      </c>
      <c r="M82" s="22">
        <v>209</v>
      </c>
      <c r="N82" s="20">
        <v>75</v>
      </c>
      <c r="O82" s="19">
        <v>0.35885167464114831</v>
      </c>
      <c r="P82" s="47">
        <v>4.3299996666666667</v>
      </c>
      <c r="Q82" s="18">
        <v>3897</v>
      </c>
      <c r="R82" s="22">
        <v>61067</v>
      </c>
      <c r="S82" s="20">
        <v>18079</v>
      </c>
      <c r="T82" s="19">
        <v>0.2960518774460838</v>
      </c>
      <c r="U82" s="47">
        <v>4.017029426406328</v>
      </c>
      <c r="V82" s="18">
        <v>580991</v>
      </c>
      <c r="W82" s="22">
        <v>61067</v>
      </c>
      <c r="X82" s="20">
        <v>13118</v>
      </c>
      <c r="Y82" s="19">
        <v>0.214813237919007</v>
      </c>
      <c r="Z82" s="47">
        <v>4.0231467364605038</v>
      </c>
      <c r="AA82" s="18">
        <v>474980.75</v>
      </c>
    </row>
    <row r="83" spans="1:27" x14ac:dyDescent="0.25">
      <c r="A83" s="41" t="s">
        <v>204</v>
      </c>
      <c r="B83" s="41" t="s">
        <v>205</v>
      </c>
      <c r="C83" s="20">
        <v>815</v>
      </c>
      <c r="D83" s="20">
        <v>566</v>
      </c>
      <c r="E83" s="19">
        <v>0.69447852760736195</v>
      </c>
      <c r="F83" s="47">
        <v>4.3255295</v>
      </c>
      <c r="G83" s="18">
        <v>9793</v>
      </c>
      <c r="H83" s="22">
        <v>547</v>
      </c>
      <c r="I83" s="20">
        <v>378</v>
      </c>
      <c r="J83" s="19">
        <v>0.69104204753199272</v>
      </c>
      <c r="K83" s="47">
        <v>4.4616397499999998</v>
      </c>
      <c r="L83" s="18">
        <v>20238</v>
      </c>
      <c r="M83" s="22">
        <v>79</v>
      </c>
      <c r="N83" s="20">
        <v>35</v>
      </c>
      <c r="O83" s="19">
        <v>0.44303797468354428</v>
      </c>
      <c r="P83" s="47">
        <v>4.4166661666666673</v>
      </c>
      <c r="Q83" s="18">
        <v>1855</v>
      </c>
      <c r="R83" s="22">
        <v>102102</v>
      </c>
      <c r="S83" s="20">
        <v>42625</v>
      </c>
      <c r="T83" s="19">
        <v>0.41747468218056455</v>
      </c>
      <c r="U83" s="47">
        <v>4.4007536656891499</v>
      </c>
      <c r="V83" s="18">
        <v>1500657</v>
      </c>
      <c r="W83" s="22">
        <v>102102</v>
      </c>
      <c r="X83" s="20">
        <v>66255</v>
      </c>
      <c r="Y83" s="19">
        <v>0.64890991361579597</v>
      </c>
      <c r="Z83" s="47">
        <v>4.2897911268751203</v>
      </c>
      <c r="AA83" s="18">
        <v>2557981</v>
      </c>
    </row>
    <row r="84" spans="1:27" x14ac:dyDescent="0.25">
      <c r="A84" s="41" t="s">
        <v>206</v>
      </c>
      <c r="B84" s="41" t="s">
        <v>207</v>
      </c>
      <c r="C84" s="20">
        <v>64</v>
      </c>
      <c r="D84" s="20">
        <v>32</v>
      </c>
      <c r="E84" s="19">
        <v>0.5</v>
      </c>
      <c r="F84" s="47">
        <v>4.140625</v>
      </c>
      <c r="G84" s="18">
        <v>530</v>
      </c>
      <c r="H84" s="22">
        <v>31</v>
      </c>
      <c r="I84" s="20">
        <v>19</v>
      </c>
      <c r="J84" s="19">
        <v>0.61290322580645162</v>
      </c>
      <c r="K84" s="47">
        <v>3.7631574166666675</v>
      </c>
      <c r="L84" s="18">
        <v>858</v>
      </c>
      <c r="M84" s="22">
        <v>1</v>
      </c>
      <c r="N84" s="20">
        <v>1</v>
      </c>
      <c r="O84" s="19">
        <v>1</v>
      </c>
      <c r="P84" s="47">
        <v>4.666666666666667</v>
      </c>
      <c r="Q84" s="18">
        <v>56</v>
      </c>
      <c r="R84" s="22">
        <v>8222</v>
      </c>
      <c r="S84" s="20">
        <v>3925</v>
      </c>
      <c r="T84" s="19">
        <v>0.47737776696667478</v>
      </c>
      <c r="U84" s="47">
        <v>4.1604458598726115</v>
      </c>
      <c r="V84" s="18">
        <v>130638</v>
      </c>
      <c r="W84" s="22">
        <v>8222</v>
      </c>
      <c r="X84" s="20">
        <v>3287</v>
      </c>
      <c r="Y84" s="19">
        <v>0.39978107516419364</v>
      </c>
      <c r="Z84" s="47">
        <v>4.0025014366359057</v>
      </c>
      <c r="AA84" s="18">
        <v>118406</v>
      </c>
    </row>
    <row r="85" spans="1:27" x14ac:dyDescent="0.25">
      <c r="A85" s="41" t="s">
        <v>208</v>
      </c>
      <c r="B85" s="41" t="s">
        <v>209</v>
      </c>
      <c r="C85" s="20">
        <v>3327</v>
      </c>
      <c r="D85" s="20">
        <v>1494</v>
      </c>
      <c r="E85" s="19">
        <v>0.44905320108205593</v>
      </c>
      <c r="F85" s="47">
        <v>4.3803542500000008</v>
      </c>
      <c r="G85" s="18">
        <v>26177</v>
      </c>
      <c r="H85" s="22">
        <v>1852</v>
      </c>
      <c r="I85" s="20">
        <v>1637</v>
      </c>
      <c r="J85" s="19">
        <v>0.88390928725701945</v>
      </c>
      <c r="K85" s="47">
        <v>4.3628584999999998</v>
      </c>
      <c r="L85" s="18">
        <v>85704</v>
      </c>
      <c r="M85" s="22">
        <v>655</v>
      </c>
      <c r="N85" s="20">
        <v>468</v>
      </c>
      <c r="O85" s="19">
        <v>0.71450381679389308</v>
      </c>
      <c r="P85" s="47">
        <v>4.3479340833333335</v>
      </c>
      <c r="Q85" s="18">
        <v>24418</v>
      </c>
      <c r="R85" s="22">
        <v>576320</v>
      </c>
      <c r="S85" s="20">
        <v>168344</v>
      </c>
      <c r="T85" s="19">
        <v>0.29210161021654635</v>
      </c>
      <c r="U85" s="47">
        <v>4.1408982500118805</v>
      </c>
      <c r="V85" s="18">
        <v>5576763</v>
      </c>
      <c r="W85" s="22">
        <v>576320</v>
      </c>
      <c r="X85" s="20">
        <v>246890</v>
      </c>
      <c r="Y85" s="19">
        <v>0.42839047751249304</v>
      </c>
      <c r="Z85" s="47">
        <v>4.188962077128366</v>
      </c>
      <c r="AA85" s="18">
        <v>9307915.625</v>
      </c>
    </row>
    <row r="86" spans="1:27" x14ac:dyDescent="0.25">
      <c r="A86" s="41" t="s">
        <v>210</v>
      </c>
      <c r="B86" s="41" t="s">
        <v>211</v>
      </c>
      <c r="C86" s="20">
        <v>103</v>
      </c>
      <c r="D86" s="20">
        <v>43</v>
      </c>
      <c r="E86" s="19">
        <v>0.41747572815533979</v>
      </c>
      <c r="F86" s="47">
        <v>4.6279064999999999</v>
      </c>
      <c r="G86" s="18">
        <v>796</v>
      </c>
      <c r="H86" s="22">
        <v>74</v>
      </c>
      <c r="I86" s="20">
        <v>47</v>
      </c>
      <c r="J86" s="19">
        <v>0.63513513513513509</v>
      </c>
      <c r="K86" s="47">
        <v>4.3209214999999999</v>
      </c>
      <c r="L86" s="18">
        <v>2437</v>
      </c>
      <c r="M86" s="22">
        <v>5</v>
      </c>
      <c r="N86" s="20">
        <v>2</v>
      </c>
      <c r="O86" s="19">
        <v>0.4</v>
      </c>
      <c r="P86" s="47">
        <v>4.416666666666667</v>
      </c>
      <c r="Q86" s="18">
        <v>106</v>
      </c>
      <c r="R86" s="22">
        <v>26796</v>
      </c>
      <c r="S86" s="20">
        <v>9510</v>
      </c>
      <c r="T86" s="19">
        <v>0.35490371697268247</v>
      </c>
      <c r="U86" s="47">
        <v>4.2934148264984229</v>
      </c>
      <c r="V86" s="18">
        <v>326643</v>
      </c>
      <c r="W86" s="22">
        <v>26796</v>
      </c>
      <c r="X86" s="20">
        <v>5148</v>
      </c>
      <c r="Y86" s="19">
        <v>0.19211822660098521</v>
      </c>
      <c r="Z86" s="47">
        <v>4.0296555296555301</v>
      </c>
      <c r="AA86" s="18">
        <v>186702</v>
      </c>
    </row>
    <row r="87" spans="1:27" x14ac:dyDescent="0.25">
      <c r="A87" s="41" t="s">
        <v>212</v>
      </c>
      <c r="B87" s="41" t="s">
        <v>213</v>
      </c>
      <c r="C87" s="20">
        <v>51</v>
      </c>
      <c r="D87" s="20">
        <v>30</v>
      </c>
      <c r="E87" s="19">
        <v>0.58823529411764708</v>
      </c>
      <c r="F87" s="47">
        <v>4.5333329999999998</v>
      </c>
      <c r="G87" s="18">
        <v>544</v>
      </c>
      <c r="H87" s="22">
        <v>16</v>
      </c>
      <c r="I87" s="20">
        <v>14</v>
      </c>
      <c r="J87" s="19">
        <v>0.875</v>
      </c>
      <c r="K87" s="47">
        <v>4.1369044166666669</v>
      </c>
      <c r="L87" s="18">
        <v>695</v>
      </c>
      <c r="M87" s="22">
        <v>35</v>
      </c>
      <c r="N87" s="20">
        <v>27</v>
      </c>
      <c r="O87" s="19">
        <v>0.77142857142857146</v>
      </c>
      <c r="P87" s="47">
        <v>4.6358017499999997</v>
      </c>
      <c r="Q87" s="18">
        <v>1502</v>
      </c>
      <c r="R87" s="22">
        <v>2008</v>
      </c>
      <c r="S87" s="20">
        <v>1104</v>
      </c>
      <c r="T87" s="19">
        <v>0.54980079681274896</v>
      </c>
      <c r="U87" s="47">
        <v>4.5728034420289854</v>
      </c>
      <c r="V87" s="18">
        <v>40387</v>
      </c>
      <c r="W87" s="22">
        <v>2008</v>
      </c>
      <c r="X87" s="20">
        <v>608</v>
      </c>
      <c r="Y87" s="19">
        <v>0.30278884462151395</v>
      </c>
      <c r="Z87" s="47">
        <v>4.0215643274853798</v>
      </c>
      <c r="AA87" s="18">
        <v>22006</v>
      </c>
    </row>
    <row r="88" spans="1:27" x14ac:dyDescent="0.25">
      <c r="A88" s="41" t="s">
        <v>214</v>
      </c>
      <c r="B88" s="41" t="s">
        <v>215</v>
      </c>
      <c r="C88" s="20">
        <v>292</v>
      </c>
      <c r="D88" s="20">
        <v>150</v>
      </c>
      <c r="E88" s="19">
        <v>0.51369863013698636</v>
      </c>
      <c r="F88" s="47">
        <v>4.4799997499999993</v>
      </c>
      <c r="G88" s="18">
        <v>2688</v>
      </c>
      <c r="H88" s="22">
        <v>165</v>
      </c>
      <c r="I88" s="20">
        <v>100</v>
      </c>
      <c r="J88" s="19">
        <v>0.60606060606060608</v>
      </c>
      <c r="K88" s="47">
        <v>4.5333333333333332</v>
      </c>
      <c r="L88" s="18">
        <v>5440</v>
      </c>
      <c r="M88" s="22">
        <v>43</v>
      </c>
      <c r="N88" s="20">
        <v>27</v>
      </c>
      <c r="O88" s="19">
        <v>0.62790697674418605</v>
      </c>
      <c r="P88" s="47">
        <v>4.5493821666666667</v>
      </c>
      <c r="Q88" s="18">
        <v>1474</v>
      </c>
      <c r="R88" s="22">
        <v>30838</v>
      </c>
      <c r="S88" s="20">
        <v>6262</v>
      </c>
      <c r="T88" s="19">
        <v>0.20306115831117452</v>
      </c>
      <c r="U88" s="47">
        <v>4.3808687320344939</v>
      </c>
      <c r="V88" s="18">
        <v>219464</v>
      </c>
      <c r="W88" s="22">
        <v>30838</v>
      </c>
      <c r="X88" s="20">
        <v>12525</v>
      </c>
      <c r="Y88" s="19">
        <v>0.40615474414683184</v>
      </c>
      <c r="Z88" s="47">
        <v>4.0651940563317801</v>
      </c>
      <c r="AA88" s="18">
        <v>458249</v>
      </c>
    </row>
    <row r="89" spans="1:27" x14ac:dyDescent="0.25">
      <c r="A89" s="41" t="s">
        <v>216</v>
      </c>
      <c r="B89" s="41" t="s">
        <v>217</v>
      </c>
      <c r="C89" s="20">
        <v>70</v>
      </c>
      <c r="D89" s="20">
        <v>34</v>
      </c>
      <c r="E89" s="19">
        <v>0.48571428571428571</v>
      </c>
      <c r="F89" s="47">
        <v>4.6470585</v>
      </c>
      <c r="G89" s="18">
        <v>632</v>
      </c>
      <c r="H89" s="22">
        <v>69</v>
      </c>
      <c r="I89" s="20">
        <v>61</v>
      </c>
      <c r="J89" s="19">
        <v>0.88405797101449279</v>
      </c>
      <c r="K89" s="47">
        <v>4.3346989166666665</v>
      </c>
      <c r="L89" s="18">
        <v>3173</v>
      </c>
      <c r="M89" s="22">
        <v>27</v>
      </c>
      <c r="N89" s="20">
        <v>20</v>
      </c>
      <c r="O89" s="19">
        <v>0.7407407407407407</v>
      </c>
      <c r="P89" s="47">
        <v>4.3375000000000004</v>
      </c>
      <c r="Q89" s="18">
        <v>1041</v>
      </c>
      <c r="R89" s="22">
        <v>1987</v>
      </c>
      <c r="S89" s="20">
        <v>1289</v>
      </c>
      <c r="T89" s="19">
        <v>0.64871665827881231</v>
      </c>
      <c r="U89" s="47">
        <v>4.8289371605896045</v>
      </c>
      <c r="V89" s="18">
        <v>49796</v>
      </c>
      <c r="W89" s="22">
        <v>1987</v>
      </c>
      <c r="X89" s="20">
        <v>1534</v>
      </c>
      <c r="Y89" s="19">
        <v>0.77201811776547558</v>
      </c>
      <c r="Z89" s="47">
        <v>4.6278429668260177</v>
      </c>
      <c r="AA89" s="18">
        <v>63892</v>
      </c>
    </row>
    <row r="90" spans="1:27" x14ac:dyDescent="0.25">
      <c r="A90" s="41" t="s">
        <v>218</v>
      </c>
      <c r="B90" s="41" t="s">
        <v>219</v>
      </c>
      <c r="C90" s="20">
        <v>26</v>
      </c>
      <c r="D90" s="20">
        <v>3</v>
      </c>
      <c r="E90" s="19">
        <v>0.11538461538461539</v>
      </c>
      <c r="F90" s="47">
        <v>4.3333329999999997</v>
      </c>
      <c r="G90" s="18">
        <v>52</v>
      </c>
      <c r="H90" s="22">
        <v>30</v>
      </c>
      <c r="I90" s="20">
        <v>15</v>
      </c>
      <c r="J90" s="19">
        <v>0.5</v>
      </c>
      <c r="K90" s="47">
        <v>4.1111107499999999</v>
      </c>
      <c r="L90" s="18">
        <v>740</v>
      </c>
      <c r="M90" s="22">
        <v>0</v>
      </c>
      <c r="N90" s="20">
        <v>0</v>
      </c>
      <c r="O90" s="19">
        <v>0</v>
      </c>
      <c r="P90" s="47">
        <v>0</v>
      </c>
      <c r="Q90" s="18">
        <v>0</v>
      </c>
      <c r="R90" s="22">
        <v>3129</v>
      </c>
      <c r="S90" s="20">
        <v>620</v>
      </c>
      <c r="T90" s="19">
        <v>0.19814637264301693</v>
      </c>
      <c r="U90" s="47">
        <v>3.350806451612903</v>
      </c>
      <c r="V90" s="18">
        <v>16620</v>
      </c>
      <c r="W90" s="22">
        <v>3129</v>
      </c>
      <c r="X90" s="20">
        <v>543</v>
      </c>
      <c r="Y90" s="19">
        <v>0.17353787152444872</v>
      </c>
      <c r="Z90" s="47">
        <v>3.8653570697769593</v>
      </c>
      <c r="AA90" s="18">
        <v>18890</v>
      </c>
    </row>
    <row r="91" spans="1:27" x14ac:dyDescent="0.25">
      <c r="A91" s="41" t="s">
        <v>220</v>
      </c>
      <c r="B91" s="41" t="s">
        <v>221</v>
      </c>
      <c r="C91" s="20">
        <v>145</v>
      </c>
      <c r="D91" s="20">
        <v>85</v>
      </c>
      <c r="E91" s="19">
        <v>0.58620689655172409</v>
      </c>
      <c r="F91" s="47">
        <v>4.3264702500000007</v>
      </c>
      <c r="G91" s="18">
        <v>1471</v>
      </c>
      <c r="H91" s="22">
        <v>115</v>
      </c>
      <c r="I91" s="20">
        <v>80</v>
      </c>
      <c r="J91" s="19">
        <v>0.69565217391304346</v>
      </c>
      <c r="K91" s="47">
        <v>4.59375</v>
      </c>
      <c r="L91" s="18">
        <v>4410</v>
      </c>
      <c r="M91" s="22">
        <v>0</v>
      </c>
      <c r="N91" s="20">
        <v>0</v>
      </c>
      <c r="O91" s="19">
        <v>0</v>
      </c>
      <c r="P91" s="47">
        <v>0</v>
      </c>
      <c r="Q91" s="18">
        <v>0</v>
      </c>
      <c r="R91" s="22">
        <v>27587</v>
      </c>
      <c r="S91" s="20">
        <v>9244</v>
      </c>
      <c r="T91" s="19">
        <v>0.335085366295719</v>
      </c>
      <c r="U91" s="47">
        <v>4.1434984855041108</v>
      </c>
      <c r="V91" s="18">
        <v>306420</v>
      </c>
      <c r="W91" s="22">
        <v>27587</v>
      </c>
      <c r="X91" s="20">
        <v>13194</v>
      </c>
      <c r="Y91" s="19">
        <v>0.47826874977344402</v>
      </c>
      <c r="Z91" s="47">
        <v>4.1086394489077529</v>
      </c>
      <c r="AA91" s="18">
        <v>487884.5</v>
      </c>
    </row>
    <row r="92" spans="1:27" x14ac:dyDescent="0.25">
      <c r="A92" s="41" t="s">
        <v>222</v>
      </c>
      <c r="B92" s="41" t="s">
        <v>223</v>
      </c>
      <c r="C92" s="20">
        <v>1387</v>
      </c>
      <c r="D92" s="20">
        <v>776</v>
      </c>
      <c r="E92" s="19">
        <v>0.55948089401586154</v>
      </c>
      <c r="F92" s="47">
        <v>4.40270575</v>
      </c>
      <c r="G92" s="18">
        <v>13666</v>
      </c>
      <c r="H92" s="22">
        <v>708</v>
      </c>
      <c r="I92" s="20">
        <v>407</v>
      </c>
      <c r="J92" s="19">
        <v>0.57485875706214684</v>
      </c>
      <c r="K92" s="47">
        <v>4.367321416666667</v>
      </c>
      <c r="L92" s="18">
        <v>21330</v>
      </c>
      <c r="M92" s="22">
        <v>254</v>
      </c>
      <c r="N92" s="20">
        <v>121</v>
      </c>
      <c r="O92" s="19">
        <v>0.4763779527559055</v>
      </c>
      <c r="P92" s="47">
        <v>4.2355368333333336</v>
      </c>
      <c r="Q92" s="18">
        <v>6150</v>
      </c>
      <c r="R92" s="22">
        <v>135312</v>
      </c>
      <c r="S92" s="20">
        <v>40529</v>
      </c>
      <c r="T92" s="19">
        <v>0.29952258484096017</v>
      </c>
      <c r="U92" s="47">
        <v>4.0889671593180195</v>
      </c>
      <c r="V92" s="18">
        <v>1325774</v>
      </c>
      <c r="W92" s="22">
        <v>135312</v>
      </c>
      <c r="X92" s="20">
        <v>50732</v>
      </c>
      <c r="Y92" s="19">
        <v>0.37492609672460686</v>
      </c>
      <c r="Z92" s="47">
        <v>4.0177364494905694</v>
      </c>
      <c r="AA92" s="18">
        <v>1834450.25</v>
      </c>
    </row>
    <row r="93" spans="1:27" x14ac:dyDescent="0.25">
      <c r="A93" s="41" t="s">
        <v>224</v>
      </c>
      <c r="B93" s="41" t="s">
        <v>225</v>
      </c>
      <c r="C93" s="20">
        <v>42</v>
      </c>
      <c r="D93" s="20">
        <v>39</v>
      </c>
      <c r="E93" s="19">
        <v>0.9285714285714286</v>
      </c>
      <c r="F93" s="47">
        <v>3.9871789999999998</v>
      </c>
      <c r="G93" s="18">
        <v>622</v>
      </c>
      <c r="H93" s="22">
        <v>69</v>
      </c>
      <c r="I93" s="20">
        <v>63</v>
      </c>
      <c r="J93" s="19">
        <v>0.91304347826086951</v>
      </c>
      <c r="K93" s="47">
        <v>4.4550259166666661</v>
      </c>
      <c r="L93" s="18">
        <v>3368</v>
      </c>
      <c r="M93" s="22">
        <v>0</v>
      </c>
      <c r="N93" s="20">
        <v>0</v>
      </c>
      <c r="O93" s="19">
        <v>0</v>
      </c>
      <c r="P93" s="47">
        <v>0</v>
      </c>
      <c r="Q93" s="18">
        <v>0</v>
      </c>
      <c r="R93" s="22">
        <v>6165</v>
      </c>
      <c r="S93" s="20">
        <v>1644</v>
      </c>
      <c r="T93" s="19">
        <v>0.26666666666666666</v>
      </c>
      <c r="U93" s="47">
        <v>3.125</v>
      </c>
      <c r="V93" s="18">
        <v>41100</v>
      </c>
      <c r="W93" s="22">
        <v>6165</v>
      </c>
      <c r="X93" s="20">
        <v>0</v>
      </c>
      <c r="Y93" s="19">
        <v>0</v>
      </c>
      <c r="Z93" s="47">
        <v>0</v>
      </c>
      <c r="AA93" s="18">
        <v>0</v>
      </c>
    </row>
    <row r="94" spans="1:27" x14ac:dyDescent="0.25">
      <c r="A94" s="41" t="s">
        <v>226</v>
      </c>
      <c r="B94" s="41" t="s">
        <v>227</v>
      </c>
      <c r="C94" s="20">
        <v>1610</v>
      </c>
      <c r="D94" s="20">
        <v>672</v>
      </c>
      <c r="E94" s="19">
        <v>0.41739130434782606</v>
      </c>
      <c r="F94" s="47">
        <v>4.4940472499999995</v>
      </c>
      <c r="G94" s="18">
        <v>12080</v>
      </c>
      <c r="H94" s="22">
        <v>1047</v>
      </c>
      <c r="I94" s="20">
        <v>624</v>
      </c>
      <c r="J94" s="19">
        <v>0.59598853868194845</v>
      </c>
      <c r="K94" s="47">
        <v>4.469150083333334</v>
      </c>
      <c r="L94" s="18">
        <v>33465</v>
      </c>
      <c r="M94" s="22">
        <v>8</v>
      </c>
      <c r="N94" s="20">
        <v>6</v>
      </c>
      <c r="O94" s="19">
        <v>0.75</v>
      </c>
      <c r="P94" s="47">
        <v>4.7361108333333339</v>
      </c>
      <c r="Q94" s="18">
        <v>341</v>
      </c>
      <c r="R94" s="22">
        <v>130181</v>
      </c>
      <c r="S94" s="20">
        <v>32689</v>
      </c>
      <c r="T94" s="19">
        <v>0.25110423180033953</v>
      </c>
      <c r="U94" s="47">
        <v>4.330994371195203</v>
      </c>
      <c r="V94" s="18">
        <v>1132607</v>
      </c>
      <c r="W94" s="22">
        <v>130181</v>
      </c>
      <c r="X94" s="20">
        <v>17106</v>
      </c>
      <c r="Y94" s="19">
        <v>0.13140166383727273</v>
      </c>
      <c r="Z94" s="47">
        <v>4.1038345869545445</v>
      </c>
      <c r="AA94" s="18">
        <v>631801.75</v>
      </c>
    </row>
    <row r="95" spans="1:27" x14ac:dyDescent="0.25">
      <c r="A95" s="41" t="s">
        <v>228</v>
      </c>
      <c r="B95" s="41" t="s">
        <v>229</v>
      </c>
      <c r="C95" s="20">
        <v>30</v>
      </c>
      <c r="D95" s="20">
        <v>10</v>
      </c>
      <c r="E95" s="19">
        <v>0.33333333333333331</v>
      </c>
      <c r="F95" s="47">
        <v>4.05</v>
      </c>
      <c r="G95" s="18">
        <v>162</v>
      </c>
      <c r="H95" s="22">
        <v>19</v>
      </c>
      <c r="I95" s="20">
        <v>11</v>
      </c>
      <c r="J95" s="19">
        <v>0.57894736842105265</v>
      </c>
      <c r="K95" s="47">
        <v>4.4242419166666673</v>
      </c>
      <c r="L95" s="18">
        <v>584</v>
      </c>
      <c r="M95" s="22">
        <v>0</v>
      </c>
      <c r="N95" s="20">
        <v>0</v>
      </c>
      <c r="O95" s="19">
        <v>0</v>
      </c>
      <c r="P95" s="47">
        <v>0</v>
      </c>
      <c r="Q95" s="18">
        <v>0</v>
      </c>
      <c r="R95" s="22">
        <v>3823</v>
      </c>
      <c r="S95" s="20">
        <v>1822</v>
      </c>
      <c r="T95" s="19">
        <v>0.47658906617839392</v>
      </c>
      <c r="U95" s="47">
        <v>4.3142151481888034</v>
      </c>
      <c r="V95" s="18">
        <v>62884</v>
      </c>
      <c r="W95" s="22">
        <v>3823</v>
      </c>
      <c r="X95" s="20">
        <v>744</v>
      </c>
      <c r="Y95" s="19">
        <v>0.19461156160083704</v>
      </c>
      <c r="Z95" s="47">
        <v>4.0822879330943849</v>
      </c>
      <c r="AA95" s="18">
        <v>27335</v>
      </c>
    </row>
    <row r="96" spans="1:27" x14ac:dyDescent="0.25">
      <c r="A96" s="41" t="s">
        <v>230</v>
      </c>
      <c r="B96" s="41" t="s">
        <v>231</v>
      </c>
      <c r="C96" s="20">
        <v>29</v>
      </c>
      <c r="D96" s="20">
        <v>13</v>
      </c>
      <c r="E96" s="19">
        <v>0.44827586206896552</v>
      </c>
      <c r="F96" s="47">
        <v>4.5961532499999995</v>
      </c>
      <c r="G96" s="18">
        <v>239</v>
      </c>
      <c r="H96" s="22">
        <v>33</v>
      </c>
      <c r="I96" s="20">
        <v>17</v>
      </c>
      <c r="J96" s="19">
        <v>0.51515151515151514</v>
      </c>
      <c r="K96" s="47">
        <v>4.4950974166666668</v>
      </c>
      <c r="L96" s="18">
        <v>917</v>
      </c>
      <c r="M96" s="22">
        <v>0</v>
      </c>
      <c r="N96" s="20">
        <v>0</v>
      </c>
      <c r="O96" s="19">
        <v>0</v>
      </c>
      <c r="P96" s="47">
        <v>0</v>
      </c>
      <c r="Q96" s="18">
        <v>0</v>
      </c>
      <c r="R96" s="22">
        <v>4672</v>
      </c>
      <c r="S96" s="20">
        <v>1014</v>
      </c>
      <c r="T96" s="19">
        <v>0.21703767123287671</v>
      </c>
      <c r="U96" s="47">
        <v>4.2438362919132153</v>
      </c>
      <c r="V96" s="18">
        <v>34426</v>
      </c>
      <c r="W96" s="22">
        <v>4672</v>
      </c>
      <c r="X96" s="20">
        <v>866</v>
      </c>
      <c r="Y96" s="19">
        <v>0.1853595890410959</v>
      </c>
      <c r="Z96" s="47">
        <v>4.1344624069797282</v>
      </c>
      <c r="AA96" s="18">
        <v>32224</v>
      </c>
    </row>
    <row r="97" spans="1:27" x14ac:dyDescent="0.25">
      <c r="A97" s="41" t="s">
        <v>232</v>
      </c>
      <c r="B97" s="41" t="s">
        <v>233</v>
      </c>
      <c r="C97" s="20">
        <v>2262</v>
      </c>
      <c r="D97" s="20">
        <v>1146</v>
      </c>
      <c r="E97" s="19">
        <v>0.50663129973474796</v>
      </c>
      <c r="F97" s="47">
        <v>4.3346417500000003</v>
      </c>
      <c r="G97" s="18">
        <v>19870</v>
      </c>
      <c r="H97" s="22">
        <v>1162</v>
      </c>
      <c r="I97" s="20">
        <v>700</v>
      </c>
      <c r="J97" s="19">
        <v>0.60240963855421692</v>
      </c>
      <c r="K97" s="47">
        <v>4.3083328333333339</v>
      </c>
      <c r="L97" s="18">
        <v>36190</v>
      </c>
      <c r="M97" s="22">
        <v>308</v>
      </c>
      <c r="N97" s="20">
        <v>142</v>
      </c>
      <c r="O97" s="19">
        <v>0.46103896103896103</v>
      </c>
      <c r="P97" s="47">
        <v>4.242957333333333</v>
      </c>
      <c r="Q97" s="18">
        <v>7230</v>
      </c>
      <c r="R97" s="22">
        <v>302576</v>
      </c>
      <c r="S97" s="20">
        <v>102424</v>
      </c>
      <c r="T97" s="19">
        <v>0.33850668922849136</v>
      </c>
      <c r="U97" s="47">
        <v>4.2056744513004762</v>
      </c>
      <c r="V97" s="18">
        <v>3446096</v>
      </c>
      <c r="W97" s="22">
        <v>302576</v>
      </c>
      <c r="X97" s="20">
        <v>111515</v>
      </c>
      <c r="Y97" s="19">
        <v>0.36855203320818569</v>
      </c>
      <c r="Z97" s="47">
        <v>4.3552074459340302</v>
      </c>
      <c r="AA97" s="18">
        <v>4371038.625</v>
      </c>
    </row>
    <row r="98" spans="1:27" x14ac:dyDescent="0.25">
      <c r="A98" s="41" t="s">
        <v>238</v>
      </c>
      <c r="B98" s="41" t="s">
        <v>239</v>
      </c>
      <c r="C98" s="20">
        <v>1760</v>
      </c>
      <c r="D98" s="20">
        <v>585</v>
      </c>
      <c r="E98" s="19">
        <v>0.33238636363636365</v>
      </c>
      <c r="F98" s="47">
        <v>4.47692275</v>
      </c>
      <c r="G98" s="18">
        <v>10476</v>
      </c>
      <c r="H98" s="22">
        <v>891</v>
      </c>
      <c r="I98" s="20">
        <v>497</v>
      </c>
      <c r="J98" s="19">
        <v>0.55780022446689115</v>
      </c>
      <c r="K98" s="47">
        <v>4.4522129166666664</v>
      </c>
      <c r="L98" s="18">
        <v>26553</v>
      </c>
      <c r="M98" s="22">
        <v>339</v>
      </c>
      <c r="N98" s="20">
        <v>120</v>
      </c>
      <c r="O98" s="19">
        <v>0.35398230088495575</v>
      </c>
      <c r="P98" s="47">
        <v>4.2999997499999996</v>
      </c>
      <c r="Q98" s="18">
        <v>6192</v>
      </c>
      <c r="R98" s="22">
        <v>161903</v>
      </c>
      <c r="S98" s="20">
        <v>55498</v>
      </c>
      <c r="T98" s="19">
        <v>0.34278549501862227</v>
      </c>
      <c r="U98" s="47">
        <v>4.2811565281631774</v>
      </c>
      <c r="V98" s="18">
        <v>1900765</v>
      </c>
      <c r="W98" s="22">
        <v>161903</v>
      </c>
      <c r="X98" s="20">
        <v>33109</v>
      </c>
      <c r="Y98" s="19">
        <v>0.20449899013606912</v>
      </c>
      <c r="Z98" s="47">
        <v>4.3596286340404253</v>
      </c>
      <c r="AA98" s="18">
        <v>1299086.5</v>
      </c>
    </row>
    <row r="99" spans="1:27" x14ac:dyDescent="0.25">
      <c r="A99" s="41" t="s">
        <v>240</v>
      </c>
      <c r="B99" s="41" t="s">
        <v>241</v>
      </c>
      <c r="C99" s="20">
        <v>2680</v>
      </c>
      <c r="D99" s="20">
        <v>701</v>
      </c>
      <c r="E99" s="19">
        <v>0.26156716417910447</v>
      </c>
      <c r="F99" s="47">
        <v>4.4293598750000012</v>
      </c>
      <c r="G99" s="18">
        <v>12309</v>
      </c>
      <c r="H99" s="22">
        <v>1551</v>
      </c>
      <c r="I99" s="20">
        <v>609</v>
      </c>
      <c r="J99" s="19">
        <v>0.39264990328820115</v>
      </c>
      <c r="K99" s="47">
        <v>4.1396473333333335</v>
      </c>
      <c r="L99" s="18">
        <v>31120</v>
      </c>
      <c r="M99" s="22">
        <v>312</v>
      </c>
      <c r="N99" s="20">
        <v>60</v>
      </c>
      <c r="O99" s="19">
        <v>0.19230769230769232</v>
      </c>
      <c r="P99" s="47">
        <v>4.0166663333333341</v>
      </c>
      <c r="Q99" s="18">
        <v>2892</v>
      </c>
      <c r="R99" s="22">
        <v>293706</v>
      </c>
      <c r="S99" s="20">
        <v>91026</v>
      </c>
      <c r="T99" s="19">
        <v>0.30992216706502423</v>
      </c>
      <c r="U99" s="47">
        <v>4.1665581811790036</v>
      </c>
      <c r="V99" s="18">
        <v>3034121</v>
      </c>
      <c r="W99" s="22">
        <v>293706</v>
      </c>
      <c r="X99" s="20">
        <v>65034</v>
      </c>
      <c r="Y99" s="19">
        <v>0.22142550713979287</v>
      </c>
      <c r="Z99" s="47">
        <v>4.1623381615770212</v>
      </c>
      <c r="AA99" s="18">
        <v>2436241.5</v>
      </c>
    </row>
    <row r="100" spans="1:27" x14ac:dyDescent="0.25">
      <c r="A100" s="41" t="s">
        <v>242</v>
      </c>
      <c r="B100" s="41" t="s">
        <v>243</v>
      </c>
      <c r="C100" s="20">
        <v>1938</v>
      </c>
      <c r="D100" s="20">
        <v>821</v>
      </c>
      <c r="E100" s="19">
        <v>0.42363261093911248</v>
      </c>
      <c r="F100" s="47">
        <v>4.3380019999999995</v>
      </c>
      <c r="G100" s="18">
        <v>14246</v>
      </c>
      <c r="H100" s="22">
        <v>1325</v>
      </c>
      <c r="I100" s="20">
        <v>818</v>
      </c>
      <c r="J100" s="19">
        <v>0.61735849056603775</v>
      </c>
      <c r="K100" s="47">
        <v>4.4052563333333339</v>
      </c>
      <c r="L100" s="18">
        <v>43242</v>
      </c>
      <c r="M100" s="22">
        <v>293</v>
      </c>
      <c r="N100" s="20">
        <v>72</v>
      </c>
      <c r="O100" s="19">
        <v>0.24573378839590443</v>
      </c>
      <c r="P100" s="47">
        <v>4.5092588333333339</v>
      </c>
      <c r="Q100" s="18">
        <v>3896</v>
      </c>
      <c r="R100" s="22">
        <v>475477</v>
      </c>
      <c r="S100" s="20">
        <v>139238</v>
      </c>
      <c r="T100" s="19">
        <v>0.29283856001446967</v>
      </c>
      <c r="U100" s="47">
        <v>4.2843324020741465</v>
      </c>
      <c r="V100" s="18">
        <v>4772335</v>
      </c>
      <c r="W100" s="22">
        <v>475477</v>
      </c>
      <c r="X100" s="20">
        <v>342655</v>
      </c>
      <c r="Y100" s="19">
        <v>0.72065525777272088</v>
      </c>
      <c r="Z100" s="47">
        <v>4.1671197057617073</v>
      </c>
      <c r="AA100" s="18">
        <v>12850959.625</v>
      </c>
    </row>
    <row r="101" spans="1:27" x14ac:dyDescent="0.25">
      <c r="A101" s="41" t="s">
        <v>244</v>
      </c>
      <c r="B101" s="41" t="s">
        <v>245</v>
      </c>
      <c r="C101" s="20">
        <v>4108</v>
      </c>
      <c r="D101" s="20">
        <v>2152</v>
      </c>
      <c r="E101" s="19">
        <v>0.52385589094449858</v>
      </c>
      <c r="F101" s="47">
        <v>4.4117095000000006</v>
      </c>
      <c r="G101" s="18">
        <v>37976</v>
      </c>
      <c r="H101" s="22">
        <v>2416</v>
      </c>
      <c r="I101" s="20">
        <v>1477</v>
      </c>
      <c r="J101" s="19">
        <v>0.61134105960264906</v>
      </c>
      <c r="K101" s="47">
        <v>4.3204125833333329</v>
      </c>
      <c r="L101" s="18">
        <v>76575</v>
      </c>
      <c r="M101" s="22">
        <v>452</v>
      </c>
      <c r="N101" s="20">
        <v>170</v>
      </c>
      <c r="O101" s="19">
        <v>0.37610619469026546</v>
      </c>
      <c r="P101" s="47">
        <v>4.2328426666666665</v>
      </c>
      <c r="Q101" s="18">
        <v>8635</v>
      </c>
      <c r="R101" s="22">
        <v>760612</v>
      </c>
      <c r="S101" s="20">
        <v>210205</v>
      </c>
      <c r="T101" s="19">
        <v>0.27636298138867121</v>
      </c>
      <c r="U101" s="47">
        <v>4.1029387978402037</v>
      </c>
      <c r="V101" s="18">
        <v>6899666</v>
      </c>
      <c r="W101" s="22">
        <v>760612</v>
      </c>
      <c r="X101" s="20">
        <v>137861</v>
      </c>
      <c r="Y101" s="19">
        <v>0.1812500986048077</v>
      </c>
      <c r="Z101" s="47">
        <v>4.2972186558280523</v>
      </c>
      <c r="AA101" s="18">
        <v>5331769.75</v>
      </c>
    </row>
    <row r="102" spans="1:27" x14ac:dyDescent="0.25">
      <c r="A102" s="41" t="s">
        <v>246</v>
      </c>
      <c r="B102" s="41" t="s">
        <v>247</v>
      </c>
      <c r="C102" s="20">
        <v>3181</v>
      </c>
      <c r="D102" s="20">
        <v>1251</v>
      </c>
      <c r="E102" s="19">
        <v>0.39327255580006287</v>
      </c>
      <c r="F102" s="47">
        <v>4.3806949999999993</v>
      </c>
      <c r="G102" s="18">
        <v>21921</v>
      </c>
      <c r="H102" s="22">
        <v>1976</v>
      </c>
      <c r="I102" s="20">
        <v>1103</v>
      </c>
      <c r="J102" s="19">
        <v>0.5581983805668016</v>
      </c>
      <c r="K102" s="47">
        <v>4.2558170000000004</v>
      </c>
      <c r="L102" s="18">
        <v>56330</v>
      </c>
      <c r="M102" s="22">
        <v>423</v>
      </c>
      <c r="N102" s="20">
        <v>133</v>
      </c>
      <c r="O102" s="19">
        <v>0.31442080378250592</v>
      </c>
      <c r="P102" s="47">
        <v>4.3446109166666664</v>
      </c>
      <c r="Q102" s="18">
        <v>6934</v>
      </c>
      <c r="R102" s="22">
        <v>454900</v>
      </c>
      <c r="S102" s="20">
        <v>142888</v>
      </c>
      <c r="T102" s="19">
        <v>0.31410859529566937</v>
      </c>
      <c r="U102" s="47">
        <v>4.1101177145736525</v>
      </c>
      <c r="V102" s="18">
        <v>4698292</v>
      </c>
      <c r="W102" s="22">
        <v>454900</v>
      </c>
      <c r="X102" s="20">
        <v>210652</v>
      </c>
      <c r="Y102" s="19">
        <v>0.46307320290173665</v>
      </c>
      <c r="Z102" s="47">
        <v>4.1448803397704905</v>
      </c>
      <c r="AA102" s="18">
        <v>7858146</v>
      </c>
    </row>
    <row r="103" spans="1:27" x14ac:dyDescent="0.25">
      <c r="A103" s="41" t="s">
        <v>248</v>
      </c>
      <c r="B103" s="41" t="s">
        <v>249</v>
      </c>
      <c r="C103" s="20">
        <v>1699</v>
      </c>
      <c r="D103" s="20">
        <v>633</v>
      </c>
      <c r="E103" s="19">
        <v>0.37257210123602119</v>
      </c>
      <c r="F103" s="47">
        <v>4.3451809999999993</v>
      </c>
      <c r="G103" s="18">
        <v>11002</v>
      </c>
      <c r="H103" s="22">
        <v>919</v>
      </c>
      <c r="I103" s="20">
        <v>466</v>
      </c>
      <c r="J103" s="19">
        <v>0.50707290533188243</v>
      </c>
      <c r="K103" s="47">
        <v>4.443669083333333</v>
      </c>
      <c r="L103" s="18">
        <v>24849</v>
      </c>
      <c r="M103" s="22">
        <v>241</v>
      </c>
      <c r="N103" s="20">
        <v>112</v>
      </c>
      <c r="O103" s="19">
        <v>0.46473029045643155</v>
      </c>
      <c r="P103" s="47">
        <v>4.4285709166666676</v>
      </c>
      <c r="Q103" s="18">
        <v>5952</v>
      </c>
      <c r="R103" s="22">
        <v>192664</v>
      </c>
      <c r="S103" s="20">
        <v>42782</v>
      </c>
      <c r="T103" s="19">
        <v>0.22205497653946768</v>
      </c>
      <c r="U103" s="47">
        <v>4.2601298443270537</v>
      </c>
      <c r="V103" s="18">
        <v>1458055</v>
      </c>
      <c r="W103" s="22">
        <v>192664</v>
      </c>
      <c r="X103" s="20">
        <v>121810</v>
      </c>
      <c r="Y103" s="19">
        <v>0.63224058464477018</v>
      </c>
      <c r="Z103" s="47">
        <v>4.2301830491931884</v>
      </c>
      <c r="AA103" s="18">
        <v>4637507.375</v>
      </c>
    </row>
    <row r="104" spans="1:27" x14ac:dyDescent="0.25">
      <c r="A104" s="41" t="s">
        <v>252</v>
      </c>
      <c r="B104" s="41" t="s">
        <v>253</v>
      </c>
      <c r="C104" s="20">
        <v>12</v>
      </c>
      <c r="D104" s="20">
        <v>2</v>
      </c>
      <c r="E104" s="19">
        <v>0.16666666666666666</v>
      </c>
      <c r="F104" s="47">
        <v>4.75</v>
      </c>
      <c r="G104" s="18">
        <v>38</v>
      </c>
      <c r="H104" s="22">
        <v>9</v>
      </c>
      <c r="I104" s="20">
        <v>6</v>
      </c>
      <c r="J104" s="19">
        <v>0.66666666666666663</v>
      </c>
      <c r="K104" s="47">
        <v>3.2777775000000005</v>
      </c>
      <c r="L104" s="18">
        <v>236</v>
      </c>
      <c r="M104" s="22">
        <v>0</v>
      </c>
      <c r="N104" s="20">
        <v>0</v>
      </c>
      <c r="O104" s="19">
        <v>0</v>
      </c>
      <c r="P104" s="47">
        <v>0</v>
      </c>
      <c r="Q104" s="18">
        <v>0</v>
      </c>
      <c r="R104" s="22" t="s">
        <v>316</v>
      </c>
      <c r="S104" s="20" t="s">
        <v>316</v>
      </c>
      <c r="T104" s="19" t="s">
        <v>316</v>
      </c>
      <c r="U104" s="47" t="s">
        <v>316</v>
      </c>
      <c r="V104" s="18" t="s">
        <v>316</v>
      </c>
      <c r="W104" s="22" t="s">
        <v>316</v>
      </c>
      <c r="X104" s="20" t="s">
        <v>316</v>
      </c>
      <c r="Y104" s="19" t="s">
        <v>316</v>
      </c>
      <c r="Z104" s="47" t="s">
        <v>316</v>
      </c>
      <c r="AA104" s="18" t="s">
        <v>316</v>
      </c>
    </row>
    <row r="105" spans="1:27" x14ac:dyDescent="0.25">
      <c r="A105" s="41" t="s">
        <v>254</v>
      </c>
      <c r="B105" s="41" t="s">
        <v>255</v>
      </c>
      <c r="C105" s="20">
        <v>36</v>
      </c>
      <c r="D105" s="20">
        <v>30</v>
      </c>
      <c r="E105" s="19">
        <v>0.83333333333333337</v>
      </c>
      <c r="F105" s="47">
        <v>4.5166662500000001</v>
      </c>
      <c r="G105" s="18">
        <v>542</v>
      </c>
      <c r="H105" s="22">
        <v>32</v>
      </c>
      <c r="I105" s="20">
        <v>25</v>
      </c>
      <c r="J105" s="19">
        <v>0.78125</v>
      </c>
      <c r="K105" s="47">
        <v>4.54</v>
      </c>
      <c r="L105" s="18">
        <v>1362</v>
      </c>
      <c r="M105" s="22">
        <v>0</v>
      </c>
      <c r="N105" s="20">
        <v>0</v>
      </c>
      <c r="O105" s="19">
        <v>0</v>
      </c>
      <c r="P105" s="47">
        <v>0</v>
      </c>
      <c r="Q105" s="18">
        <v>0</v>
      </c>
      <c r="R105" s="22">
        <v>186</v>
      </c>
      <c r="S105" s="20">
        <v>73</v>
      </c>
      <c r="T105" s="19">
        <v>0.39247311827956988</v>
      </c>
      <c r="U105" s="47">
        <v>4.3801369863013697</v>
      </c>
      <c r="V105" s="18">
        <v>2558</v>
      </c>
      <c r="W105" s="22">
        <v>186</v>
      </c>
      <c r="X105" s="20">
        <v>77</v>
      </c>
      <c r="Y105" s="19">
        <v>0.41397849462365593</v>
      </c>
      <c r="Z105" s="47">
        <v>4.8441558441558445</v>
      </c>
      <c r="AA105" s="18">
        <v>3357</v>
      </c>
    </row>
    <row r="106" spans="1:27" x14ac:dyDescent="0.25">
      <c r="A106" s="41" t="s">
        <v>256</v>
      </c>
      <c r="B106" s="41" t="s">
        <v>257</v>
      </c>
      <c r="C106" s="20">
        <v>44</v>
      </c>
      <c r="D106" s="20">
        <v>30</v>
      </c>
      <c r="E106" s="19">
        <v>0.68181818181818177</v>
      </c>
      <c r="F106" s="47">
        <v>3.9749995</v>
      </c>
      <c r="G106" s="18">
        <v>477</v>
      </c>
      <c r="H106" s="22">
        <v>36</v>
      </c>
      <c r="I106" s="20">
        <v>19</v>
      </c>
      <c r="J106" s="19">
        <v>0.52777777777777779</v>
      </c>
      <c r="K106" s="47">
        <v>4.4736838333333342</v>
      </c>
      <c r="L106" s="18">
        <v>1020</v>
      </c>
      <c r="M106" s="22">
        <v>0</v>
      </c>
      <c r="N106" s="20">
        <v>0</v>
      </c>
      <c r="O106" s="19">
        <v>0</v>
      </c>
      <c r="P106" s="47">
        <v>0</v>
      </c>
      <c r="Q106" s="18">
        <v>0</v>
      </c>
      <c r="R106" s="22">
        <v>11823</v>
      </c>
      <c r="S106" s="20">
        <v>5389</v>
      </c>
      <c r="T106" s="19">
        <v>0.45580647889706505</v>
      </c>
      <c r="U106" s="47">
        <v>4.5523288179625165</v>
      </c>
      <c r="V106" s="18">
        <v>196260</v>
      </c>
      <c r="W106" s="22">
        <v>11823</v>
      </c>
      <c r="X106" s="20">
        <v>4928</v>
      </c>
      <c r="Y106" s="19">
        <v>0.41681468324452337</v>
      </c>
      <c r="Z106" s="47">
        <v>4.057472041847042</v>
      </c>
      <c r="AA106" s="18">
        <v>179957</v>
      </c>
    </row>
    <row r="107" spans="1:27" x14ac:dyDescent="0.25">
      <c r="A107" s="41" t="s">
        <v>258</v>
      </c>
      <c r="B107" s="41" t="s">
        <v>259</v>
      </c>
      <c r="C107" s="20">
        <v>238</v>
      </c>
      <c r="D107" s="20">
        <v>114</v>
      </c>
      <c r="E107" s="19">
        <v>0.47899159663865548</v>
      </c>
      <c r="F107" s="47">
        <v>4.2478065000000003</v>
      </c>
      <c r="G107" s="18">
        <v>1937</v>
      </c>
      <c r="H107" s="22">
        <v>213</v>
      </c>
      <c r="I107" s="20">
        <v>101</v>
      </c>
      <c r="J107" s="19">
        <v>0.47417840375586856</v>
      </c>
      <c r="K107" s="47">
        <v>4.2367980000000003</v>
      </c>
      <c r="L107" s="18">
        <v>5135</v>
      </c>
      <c r="M107" s="22">
        <v>27</v>
      </c>
      <c r="N107" s="20">
        <v>12</v>
      </c>
      <c r="O107" s="19">
        <v>0.44444444444444442</v>
      </c>
      <c r="P107" s="47">
        <v>4.131944166666667</v>
      </c>
      <c r="Q107" s="18">
        <v>595</v>
      </c>
      <c r="R107" s="22">
        <v>23455</v>
      </c>
      <c r="S107" s="20">
        <v>8269</v>
      </c>
      <c r="T107" s="19">
        <v>0.35254743125133237</v>
      </c>
      <c r="U107" s="47">
        <v>4.0620540573225297</v>
      </c>
      <c r="V107" s="18">
        <v>268713</v>
      </c>
      <c r="W107" s="22">
        <v>23455</v>
      </c>
      <c r="X107" s="20">
        <v>9267</v>
      </c>
      <c r="Y107" s="19">
        <v>0.39509699424429762</v>
      </c>
      <c r="Z107" s="47">
        <v>4.2078162656019567</v>
      </c>
      <c r="AA107" s="18">
        <v>350944.5</v>
      </c>
    </row>
    <row r="108" spans="1:27" x14ac:dyDescent="0.25">
      <c r="A108" s="41" t="s">
        <v>260</v>
      </c>
      <c r="B108" s="41" t="s">
        <v>261</v>
      </c>
      <c r="C108" s="20">
        <v>242</v>
      </c>
      <c r="D108" s="20">
        <v>136</v>
      </c>
      <c r="E108" s="19">
        <v>0.56198347107438018</v>
      </c>
      <c r="F108" s="47">
        <v>4.3511027500000008</v>
      </c>
      <c r="G108" s="18">
        <v>2367</v>
      </c>
      <c r="H108" s="22">
        <v>256</v>
      </c>
      <c r="I108" s="20">
        <v>188</v>
      </c>
      <c r="J108" s="19">
        <v>0.734375</v>
      </c>
      <c r="K108" s="47">
        <v>4.5088649166666661</v>
      </c>
      <c r="L108" s="18">
        <v>10172</v>
      </c>
      <c r="M108" s="22">
        <v>7</v>
      </c>
      <c r="N108" s="20">
        <v>2</v>
      </c>
      <c r="O108" s="19">
        <v>0.2857142857142857</v>
      </c>
      <c r="P108" s="47">
        <v>4.625</v>
      </c>
      <c r="Q108" s="18">
        <v>111</v>
      </c>
      <c r="R108" s="22">
        <v>22484</v>
      </c>
      <c r="S108" s="20">
        <v>8901</v>
      </c>
      <c r="T108" s="19">
        <v>0.39588151574452946</v>
      </c>
      <c r="U108" s="47">
        <v>4.5075272441298733</v>
      </c>
      <c r="V108" s="18">
        <v>320972</v>
      </c>
      <c r="W108" s="22">
        <v>22484</v>
      </c>
      <c r="X108" s="20">
        <v>14197</v>
      </c>
      <c r="Y108" s="19">
        <v>0.63142679238569654</v>
      </c>
      <c r="Z108" s="47">
        <v>4.2640542211578349</v>
      </c>
      <c r="AA108" s="18">
        <v>544831</v>
      </c>
    </row>
    <row r="109" spans="1:27" x14ac:dyDescent="0.25">
      <c r="A109" s="41" t="s">
        <v>262</v>
      </c>
      <c r="B109" s="41" t="s">
        <v>263</v>
      </c>
      <c r="C109" s="20">
        <v>1496</v>
      </c>
      <c r="D109" s="20">
        <v>646</v>
      </c>
      <c r="E109" s="19">
        <v>0.43181818181818182</v>
      </c>
      <c r="F109" s="47">
        <v>4.4547210000000002</v>
      </c>
      <c r="G109" s="18">
        <v>11511</v>
      </c>
      <c r="H109" s="22">
        <v>591</v>
      </c>
      <c r="I109" s="20">
        <v>390</v>
      </c>
      <c r="J109" s="19">
        <v>0.65989847715736039</v>
      </c>
      <c r="K109" s="47">
        <v>4.5775635000000001</v>
      </c>
      <c r="L109" s="18">
        <v>21423</v>
      </c>
      <c r="M109" s="22">
        <v>319</v>
      </c>
      <c r="N109" s="20">
        <v>205</v>
      </c>
      <c r="O109" s="19">
        <v>0.64263322884012541</v>
      </c>
      <c r="P109" s="47">
        <v>4.2715442499999998</v>
      </c>
      <c r="Q109" s="18">
        <v>10508</v>
      </c>
      <c r="R109" s="22">
        <v>22160</v>
      </c>
      <c r="S109" s="20">
        <v>6640</v>
      </c>
      <c r="T109" s="19">
        <v>0.29963898916967507</v>
      </c>
      <c r="U109" s="47">
        <v>3.9878765060240964</v>
      </c>
      <c r="V109" s="18">
        <v>211836</v>
      </c>
      <c r="W109" s="22">
        <v>22160</v>
      </c>
      <c r="X109" s="20">
        <v>1312</v>
      </c>
      <c r="Y109" s="19">
        <v>5.92057761732852E-2</v>
      </c>
      <c r="Z109" s="47">
        <v>3.6902947154471542</v>
      </c>
      <c r="AA109" s="18">
        <v>43575</v>
      </c>
    </row>
    <row r="110" spans="1:27" x14ac:dyDescent="0.25">
      <c r="A110" s="41" t="s">
        <v>264</v>
      </c>
      <c r="B110" s="41" t="s">
        <v>265</v>
      </c>
      <c r="C110" s="20">
        <v>315</v>
      </c>
      <c r="D110" s="20">
        <v>225</v>
      </c>
      <c r="E110" s="19">
        <v>0.7142857142857143</v>
      </c>
      <c r="F110" s="47">
        <v>4.2433327500000004</v>
      </c>
      <c r="G110" s="18">
        <v>3819</v>
      </c>
      <c r="H110" s="22">
        <v>142</v>
      </c>
      <c r="I110" s="20">
        <v>106</v>
      </c>
      <c r="J110" s="19">
        <v>0.74647887323943662</v>
      </c>
      <c r="K110" s="47">
        <v>4.2594334999999992</v>
      </c>
      <c r="L110" s="18">
        <v>5418</v>
      </c>
      <c r="M110" s="22">
        <v>60</v>
      </c>
      <c r="N110" s="20">
        <v>24</v>
      </c>
      <c r="O110" s="19">
        <v>0.4</v>
      </c>
      <c r="P110" s="47">
        <v>4.0972218333333332</v>
      </c>
      <c r="Q110" s="18">
        <v>1180</v>
      </c>
      <c r="R110" s="22">
        <v>34728</v>
      </c>
      <c r="S110" s="20">
        <v>15099</v>
      </c>
      <c r="T110" s="19">
        <v>0.43477885279889428</v>
      </c>
      <c r="U110" s="47">
        <v>4.3744453275051329</v>
      </c>
      <c r="V110" s="18">
        <v>528398</v>
      </c>
      <c r="W110" s="22">
        <v>34728</v>
      </c>
      <c r="X110" s="20">
        <v>16225</v>
      </c>
      <c r="Y110" s="19">
        <v>0.46720225754434463</v>
      </c>
      <c r="Z110" s="47">
        <v>4.3400787536380756</v>
      </c>
      <c r="AA110" s="18">
        <v>633760</v>
      </c>
    </row>
    <row r="111" spans="1:27" x14ac:dyDescent="0.25">
      <c r="A111" s="41" t="s">
        <v>266</v>
      </c>
      <c r="B111" s="41" t="s">
        <v>267</v>
      </c>
      <c r="C111" s="20">
        <v>581</v>
      </c>
      <c r="D111" s="20">
        <v>409</v>
      </c>
      <c r="E111" s="19">
        <v>0.70395869191049909</v>
      </c>
      <c r="F111" s="47">
        <v>4.1295839999999995</v>
      </c>
      <c r="G111" s="18">
        <v>6756</v>
      </c>
      <c r="H111" s="22">
        <v>304</v>
      </c>
      <c r="I111" s="20">
        <v>226</v>
      </c>
      <c r="J111" s="19">
        <v>0.74342105263157898</v>
      </c>
      <c r="K111" s="47">
        <v>4.0726396666666664</v>
      </c>
      <c r="L111" s="18">
        <v>11045</v>
      </c>
      <c r="M111" s="22">
        <v>29</v>
      </c>
      <c r="N111" s="20">
        <v>9</v>
      </c>
      <c r="O111" s="19">
        <v>0.31034482758620691</v>
      </c>
      <c r="P111" s="47">
        <v>4.2499996666666666</v>
      </c>
      <c r="Q111" s="18">
        <v>459</v>
      </c>
      <c r="R111" s="22">
        <v>59514</v>
      </c>
      <c r="S111" s="20">
        <v>19996</v>
      </c>
      <c r="T111" s="19">
        <v>0.33598817085055616</v>
      </c>
      <c r="U111" s="47">
        <v>4.1827928085617128</v>
      </c>
      <c r="V111" s="18">
        <v>669113</v>
      </c>
      <c r="W111" s="22">
        <v>59514</v>
      </c>
      <c r="X111" s="20">
        <v>9432</v>
      </c>
      <c r="Y111" s="19">
        <v>0.15848371811674564</v>
      </c>
      <c r="Z111" s="47">
        <v>3.8474342663273964</v>
      </c>
      <c r="AA111" s="18">
        <v>326601</v>
      </c>
    </row>
    <row r="112" spans="1:27" x14ac:dyDescent="0.25">
      <c r="A112" s="41" t="s">
        <v>268</v>
      </c>
      <c r="B112" s="41" t="s">
        <v>269</v>
      </c>
      <c r="C112" s="20">
        <v>977</v>
      </c>
      <c r="D112" s="20">
        <v>502</v>
      </c>
      <c r="E112" s="19">
        <v>0.51381780962128965</v>
      </c>
      <c r="F112" s="47">
        <v>4.1942224999999995</v>
      </c>
      <c r="G112" s="18">
        <v>8422</v>
      </c>
      <c r="H112" s="22">
        <v>569</v>
      </c>
      <c r="I112" s="20">
        <v>274</v>
      </c>
      <c r="J112" s="19">
        <v>0.48154657293497366</v>
      </c>
      <c r="K112" s="47">
        <v>4.2940993333333335</v>
      </c>
      <c r="L112" s="18">
        <v>14119</v>
      </c>
      <c r="M112" s="22">
        <v>160</v>
      </c>
      <c r="N112" s="20">
        <v>62</v>
      </c>
      <c r="O112" s="19">
        <v>0.38750000000000001</v>
      </c>
      <c r="P112" s="47">
        <v>4.3844081666666668</v>
      </c>
      <c r="Q112" s="18">
        <v>3262</v>
      </c>
      <c r="R112" s="22">
        <v>143617</v>
      </c>
      <c r="S112" s="20">
        <v>54829</v>
      </c>
      <c r="T112" s="19">
        <v>0.38177235285516337</v>
      </c>
      <c r="U112" s="47">
        <v>4.2098570099764725</v>
      </c>
      <c r="V112" s="18">
        <v>1846578</v>
      </c>
      <c r="W112" s="22">
        <v>143617</v>
      </c>
      <c r="X112" s="20">
        <v>32343</v>
      </c>
      <c r="Y112" s="19">
        <v>0.22520314447453993</v>
      </c>
      <c r="Z112" s="47">
        <v>4.0542947641083247</v>
      </c>
      <c r="AA112" s="18">
        <v>1180152.5</v>
      </c>
    </row>
    <row r="113" spans="1:27" x14ac:dyDescent="0.25">
      <c r="A113" s="41" t="s">
        <v>270</v>
      </c>
      <c r="B113" s="41" t="s">
        <v>271</v>
      </c>
      <c r="C113" s="20">
        <v>3688</v>
      </c>
      <c r="D113" s="20">
        <v>764</v>
      </c>
      <c r="E113" s="19">
        <v>0.20715835140997832</v>
      </c>
      <c r="F113" s="47">
        <v>4.3844890000000003</v>
      </c>
      <c r="G113" s="18">
        <v>13399</v>
      </c>
      <c r="H113" s="22">
        <v>1423</v>
      </c>
      <c r="I113" s="20">
        <v>627</v>
      </c>
      <c r="J113" s="19">
        <v>0.44061841180604355</v>
      </c>
      <c r="K113" s="47">
        <v>4.3789203333333333</v>
      </c>
      <c r="L113" s="18">
        <v>32947</v>
      </c>
      <c r="M113" s="22">
        <v>1429</v>
      </c>
      <c r="N113" s="20">
        <v>294</v>
      </c>
      <c r="O113" s="19">
        <v>0.20573827851644508</v>
      </c>
      <c r="P113" s="47">
        <v>4.2899654166666661</v>
      </c>
      <c r="Q113" s="18">
        <v>15135</v>
      </c>
      <c r="R113" s="22">
        <v>410237</v>
      </c>
      <c r="S113" s="20">
        <v>94625</v>
      </c>
      <c r="T113" s="19">
        <v>0.23065935057052386</v>
      </c>
      <c r="U113" s="47">
        <v>4.1108454425363279</v>
      </c>
      <c r="V113" s="18">
        <v>3111910</v>
      </c>
      <c r="W113" s="22">
        <v>410237</v>
      </c>
      <c r="X113" s="20">
        <v>106397</v>
      </c>
      <c r="Y113" s="19">
        <v>0.25935495823146132</v>
      </c>
      <c r="Z113" s="47">
        <v>4.1577156519659599</v>
      </c>
      <c r="AA113" s="18">
        <v>3981316.25</v>
      </c>
    </row>
    <row r="114" spans="1:27" x14ac:dyDescent="0.25">
      <c r="A114" s="41" t="s">
        <v>272</v>
      </c>
      <c r="B114" s="41" t="s">
        <v>273</v>
      </c>
      <c r="C114" s="20">
        <v>5060</v>
      </c>
      <c r="D114" s="20">
        <v>1686</v>
      </c>
      <c r="E114" s="19">
        <v>0.333201581027668</v>
      </c>
      <c r="F114" s="47">
        <v>4.2842522500000007</v>
      </c>
      <c r="G114" s="18">
        <v>28893</v>
      </c>
      <c r="H114" s="22">
        <v>3025</v>
      </c>
      <c r="I114" s="20">
        <v>1392</v>
      </c>
      <c r="J114" s="19">
        <v>0.46016528925619837</v>
      </c>
      <c r="K114" s="47">
        <v>4.1294895</v>
      </c>
      <c r="L114" s="18">
        <v>68979</v>
      </c>
      <c r="M114" s="22">
        <v>766</v>
      </c>
      <c r="N114" s="20">
        <v>222</v>
      </c>
      <c r="O114" s="19">
        <v>0.28981723237597912</v>
      </c>
      <c r="P114" s="47">
        <v>4.2372367499999992</v>
      </c>
      <c r="Q114" s="18">
        <v>11288</v>
      </c>
      <c r="R114" s="22">
        <v>804317</v>
      </c>
      <c r="S114" s="20">
        <v>231472</v>
      </c>
      <c r="T114" s="19">
        <v>0.28778702924344507</v>
      </c>
      <c r="U114" s="47">
        <v>4.1727870973595076</v>
      </c>
      <c r="V114" s="18">
        <v>7727067</v>
      </c>
      <c r="W114" s="22">
        <v>804317</v>
      </c>
      <c r="X114" s="20">
        <v>208647</v>
      </c>
      <c r="Y114" s="19">
        <v>0.2594089146443504</v>
      </c>
      <c r="Z114" s="47">
        <v>4.0623724254096372</v>
      </c>
      <c r="AA114" s="18">
        <v>7628416.375</v>
      </c>
    </row>
    <row r="115" spans="1:27" x14ac:dyDescent="0.25">
      <c r="A115" s="41" t="s">
        <v>274</v>
      </c>
      <c r="B115" s="41" t="s">
        <v>275</v>
      </c>
      <c r="C115" s="20">
        <v>29</v>
      </c>
      <c r="D115" s="20">
        <v>4</v>
      </c>
      <c r="E115" s="19">
        <v>0.13793103448275862</v>
      </c>
      <c r="F115" s="47">
        <v>4.5</v>
      </c>
      <c r="G115" s="18">
        <v>72</v>
      </c>
      <c r="H115" s="22">
        <v>24</v>
      </c>
      <c r="I115" s="20">
        <v>13</v>
      </c>
      <c r="J115" s="19">
        <v>0.54166666666666663</v>
      </c>
      <c r="K115" s="47">
        <v>3.9615381666666667</v>
      </c>
      <c r="L115" s="18">
        <v>618</v>
      </c>
      <c r="M115" s="22">
        <v>0</v>
      </c>
      <c r="N115" s="20">
        <v>0</v>
      </c>
      <c r="O115" s="19">
        <v>0</v>
      </c>
      <c r="P115" s="47">
        <v>0</v>
      </c>
      <c r="Q115" s="18">
        <v>0</v>
      </c>
      <c r="R115" s="22" t="s">
        <v>316</v>
      </c>
      <c r="S115" s="20" t="s">
        <v>316</v>
      </c>
      <c r="T115" s="19" t="s">
        <v>316</v>
      </c>
      <c r="U115" s="47" t="s">
        <v>316</v>
      </c>
      <c r="V115" s="18" t="s">
        <v>316</v>
      </c>
      <c r="W115" s="22" t="s">
        <v>316</v>
      </c>
      <c r="X115" s="20" t="s">
        <v>316</v>
      </c>
      <c r="Y115" s="19" t="s">
        <v>316</v>
      </c>
      <c r="Z115" s="47" t="s">
        <v>316</v>
      </c>
      <c r="AA115" s="18" t="s">
        <v>316</v>
      </c>
    </row>
    <row r="116" spans="1:27" x14ac:dyDescent="0.25">
      <c r="A116" s="41" t="s">
        <v>276</v>
      </c>
      <c r="B116" s="41" t="s">
        <v>277</v>
      </c>
      <c r="C116" s="20">
        <v>67</v>
      </c>
      <c r="D116" s="20">
        <v>56</v>
      </c>
      <c r="E116" s="19">
        <v>0.83582089552238803</v>
      </c>
      <c r="F116" s="47">
        <v>4.4910709999999998</v>
      </c>
      <c r="G116" s="18">
        <v>1006</v>
      </c>
      <c r="H116" s="22">
        <v>32</v>
      </c>
      <c r="I116" s="20">
        <v>27</v>
      </c>
      <c r="J116" s="19">
        <v>0.84375</v>
      </c>
      <c r="K116" s="47">
        <v>3.9537032500000002</v>
      </c>
      <c r="L116" s="18">
        <v>1281</v>
      </c>
      <c r="M116" s="22">
        <v>13</v>
      </c>
      <c r="N116" s="20">
        <v>10</v>
      </c>
      <c r="O116" s="19">
        <v>0.76923076923076927</v>
      </c>
      <c r="P116" s="47">
        <v>4.041666666666667</v>
      </c>
      <c r="Q116" s="18">
        <v>485</v>
      </c>
      <c r="R116" s="22">
        <v>9629</v>
      </c>
      <c r="S116" s="20">
        <v>5224</v>
      </c>
      <c r="T116" s="19">
        <v>0.54252778066258178</v>
      </c>
      <c r="U116" s="47">
        <v>3.988179555895865</v>
      </c>
      <c r="V116" s="18">
        <v>166674</v>
      </c>
      <c r="W116" s="22">
        <v>9629</v>
      </c>
      <c r="X116" s="20">
        <v>4076</v>
      </c>
      <c r="Y116" s="19">
        <v>0.42330460068542941</v>
      </c>
      <c r="Z116" s="47">
        <v>4.2026223966852037</v>
      </c>
      <c r="AA116" s="18">
        <v>154169</v>
      </c>
    </row>
    <row r="117" spans="1:27" x14ac:dyDescent="0.25">
      <c r="A117" s="41" t="s">
        <v>278</v>
      </c>
      <c r="B117" s="41" t="s">
        <v>279</v>
      </c>
      <c r="C117" s="20">
        <v>80</v>
      </c>
      <c r="D117" s="20">
        <v>53</v>
      </c>
      <c r="E117" s="19">
        <v>0.66249999999999998</v>
      </c>
      <c r="F117" s="47">
        <v>4.35849025</v>
      </c>
      <c r="G117" s="18">
        <v>924</v>
      </c>
      <c r="H117" s="22">
        <v>77</v>
      </c>
      <c r="I117" s="20">
        <v>36</v>
      </c>
      <c r="J117" s="19">
        <v>0.46753246753246752</v>
      </c>
      <c r="K117" s="47">
        <v>4.2986106666666677</v>
      </c>
      <c r="L117" s="18">
        <v>1857</v>
      </c>
      <c r="M117" s="22">
        <v>0</v>
      </c>
      <c r="N117" s="20">
        <v>0</v>
      </c>
      <c r="O117" s="19">
        <v>0</v>
      </c>
      <c r="P117" s="47">
        <v>0</v>
      </c>
      <c r="Q117" s="18">
        <v>0</v>
      </c>
      <c r="R117" s="22">
        <v>8099</v>
      </c>
      <c r="S117" s="20">
        <v>3444</v>
      </c>
      <c r="T117" s="19">
        <v>0.42523768366464998</v>
      </c>
      <c r="U117" s="47">
        <v>4.3902076074332168</v>
      </c>
      <c r="V117" s="18">
        <v>120959</v>
      </c>
      <c r="W117" s="22">
        <v>8099</v>
      </c>
      <c r="X117" s="20">
        <v>1986</v>
      </c>
      <c r="Y117" s="19">
        <v>0.24521545869860475</v>
      </c>
      <c r="Z117" s="47">
        <v>4.1186639812017454</v>
      </c>
      <c r="AA117" s="18">
        <v>73617</v>
      </c>
    </row>
    <row r="118" spans="1:27" x14ac:dyDescent="0.25">
      <c r="A118" s="41" t="s">
        <v>280</v>
      </c>
      <c r="B118" s="41" t="s">
        <v>281</v>
      </c>
      <c r="C118" s="20">
        <v>99</v>
      </c>
      <c r="D118" s="20">
        <v>32</v>
      </c>
      <c r="E118" s="19">
        <v>0.32323232323232326</v>
      </c>
      <c r="F118" s="47">
        <v>4.3203125</v>
      </c>
      <c r="G118" s="18">
        <v>553</v>
      </c>
      <c r="H118" s="22">
        <v>0</v>
      </c>
      <c r="I118" s="20">
        <v>0</v>
      </c>
      <c r="J118" s="19">
        <v>0</v>
      </c>
      <c r="K118" s="47">
        <v>0</v>
      </c>
      <c r="L118" s="18">
        <v>0</v>
      </c>
      <c r="M118" s="22">
        <v>68</v>
      </c>
      <c r="N118" s="20">
        <v>44</v>
      </c>
      <c r="O118" s="19">
        <v>0.6470588235294118</v>
      </c>
      <c r="P118" s="47">
        <v>4.1306812500000003</v>
      </c>
      <c r="Q118" s="18">
        <v>2181</v>
      </c>
      <c r="R118" s="22">
        <v>4204</v>
      </c>
      <c r="S118" s="20">
        <v>1461</v>
      </c>
      <c r="T118" s="19">
        <v>0.34752616555661275</v>
      </c>
      <c r="U118" s="47">
        <v>4.0325975359342916</v>
      </c>
      <c r="V118" s="18">
        <v>47133</v>
      </c>
      <c r="W118" s="22">
        <v>4204</v>
      </c>
      <c r="X118" s="20">
        <v>972</v>
      </c>
      <c r="Y118" s="19">
        <v>0.23120837297811608</v>
      </c>
      <c r="Z118" s="47">
        <v>3.8662551440329218</v>
      </c>
      <c r="AA118" s="18">
        <v>33822</v>
      </c>
    </row>
    <row r="119" spans="1:27" x14ac:dyDescent="0.25">
      <c r="A119" s="41" t="s">
        <v>282</v>
      </c>
      <c r="B119" s="41" t="s">
        <v>283</v>
      </c>
      <c r="C119" s="20">
        <v>1235</v>
      </c>
      <c r="D119" s="20">
        <v>383</v>
      </c>
      <c r="E119" s="19">
        <v>0.31012145748987852</v>
      </c>
      <c r="F119" s="47">
        <v>4.3120100000000008</v>
      </c>
      <c r="G119" s="18">
        <v>6606</v>
      </c>
      <c r="H119" s="22">
        <v>548</v>
      </c>
      <c r="I119" s="20">
        <v>334</v>
      </c>
      <c r="J119" s="19">
        <v>0.60948905109489049</v>
      </c>
      <c r="K119" s="47">
        <v>4.3979535833333339</v>
      </c>
      <c r="L119" s="18">
        <v>17627</v>
      </c>
      <c r="M119" s="22">
        <v>366</v>
      </c>
      <c r="N119" s="20">
        <v>130</v>
      </c>
      <c r="O119" s="19">
        <v>0.3551912568306011</v>
      </c>
      <c r="P119" s="47">
        <v>4.0416662500000005</v>
      </c>
      <c r="Q119" s="18">
        <v>6305</v>
      </c>
      <c r="R119" s="22">
        <v>112639</v>
      </c>
      <c r="S119" s="20">
        <v>40531</v>
      </c>
      <c r="T119" s="19">
        <v>0.35983096440841983</v>
      </c>
      <c r="U119" s="47">
        <v>4.3609305223162513</v>
      </c>
      <c r="V119" s="18">
        <v>1414023</v>
      </c>
      <c r="W119" s="22">
        <v>112639</v>
      </c>
      <c r="X119" s="20">
        <v>31491</v>
      </c>
      <c r="Y119" s="19">
        <v>0.27957457008673725</v>
      </c>
      <c r="Z119" s="47">
        <v>4.1437941704684578</v>
      </c>
      <c r="AA119" s="18">
        <v>1174430</v>
      </c>
    </row>
    <row r="120" spans="1:27" x14ac:dyDescent="0.25">
      <c r="A120" s="41" t="s">
        <v>284</v>
      </c>
      <c r="B120" s="41" t="s">
        <v>285</v>
      </c>
      <c r="C120" s="20">
        <v>194</v>
      </c>
      <c r="D120" s="20">
        <v>100</v>
      </c>
      <c r="E120" s="19">
        <v>0.51546391752577314</v>
      </c>
      <c r="F120" s="47">
        <v>4.0925000000000002</v>
      </c>
      <c r="G120" s="18">
        <v>1637</v>
      </c>
      <c r="H120" s="22">
        <v>89</v>
      </c>
      <c r="I120" s="20">
        <v>41</v>
      </c>
      <c r="J120" s="19">
        <v>0.4606741573033708</v>
      </c>
      <c r="K120" s="47">
        <v>4.1910563333333331</v>
      </c>
      <c r="L120" s="18">
        <v>2062</v>
      </c>
      <c r="M120" s="22">
        <v>35</v>
      </c>
      <c r="N120" s="20">
        <v>7</v>
      </c>
      <c r="O120" s="19">
        <v>0.2</v>
      </c>
      <c r="P120" s="47">
        <v>3.4523804166666672</v>
      </c>
      <c r="Q120" s="18">
        <v>290</v>
      </c>
      <c r="R120" s="22">
        <v>21593</v>
      </c>
      <c r="S120" s="20">
        <v>9844</v>
      </c>
      <c r="T120" s="19">
        <v>0.45588848237854862</v>
      </c>
      <c r="U120" s="47">
        <v>4.2722343559528646</v>
      </c>
      <c r="V120" s="18">
        <v>336447</v>
      </c>
      <c r="W120" s="22">
        <v>21593</v>
      </c>
      <c r="X120" s="20">
        <v>5994</v>
      </c>
      <c r="Y120" s="19">
        <v>0.277589959709165</v>
      </c>
      <c r="Z120" s="47">
        <v>4.3336299262225184</v>
      </c>
      <c r="AA120" s="18">
        <v>233782</v>
      </c>
    </row>
    <row r="121" spans="1:27" x14ac:dyDescent="0.25">
      <c r="A121" s="41" t="s">
        <v>286</v>
      </c>
      <c r="B121" s="41" t="s">
        <v>287</v>
      </c>
      <c r="C121" s="20">
        <v>2642</v>
      </c>
      <c r="D121" s="20">
        <v>726</v>
      </c>
      <c r="E121" s="19">
        <v>0.27479182437547311</v>
      </c>
      <c r="F121" s="47">
        <v>4.2382914999999999</v>
      </c>
      <c r="G121" s="18">
        <v>12308</v>
      </c>
      <c r="H121" s="22">
        <v>1769</v>
      </c>
      <c r="I121" s="20">
        <v>843</v>
      </c>
      <c r="J121" s="19">
        <v>0.47654041831543242</v>
      </c>
      <c r="K121" s="47">
        <v>4.1927634166666667</v>
      </c>
      <c r="L121" s="18">
        <v>42414</v>
      </c>
      <c r="M121" s="22">
        <v>319</v>
      </c>
      <c r="N121" s="20">
        <v>110</v>
      </c>
      <c r="O121" s="19">
        <v>0.34482758620689657</v>
      </c>
      <c r="P121" s="47">
        <v>4.3401509999999996</v>
      </c>
      <c r="Q121" s="18">
        <v>5729</v>
      </c>
      <c r="R121" s="22">
        <v>279094</v>
      </c>
      <c r="S121" s="20">
        <v>76900</v>
      </c>
      <c r="T121" s="19">
        <v>0.27553440776225929</v>
      </c>
      <c r="U121" s="47">
        <v>4.0878966189856953</v>
      </c>
      <c r="V121" s="18">
        <v>2514874</v>
      </c>
      <c r="W121" s="22">
        <v>279094</v>
      </c>
      <c r="X121" s="20">
        <v>62083</v>
      </c>
      <c r="Y121" s="19">
        <v>0.22244476771267027</v>
      </c>
      <c r="Z121" s="47">
        <v>3.997266428276125</v>
      </c>
      <c r="AA121" s="18">
        <v>2233460.625</v>
      </c>
    </row>
    <row r="122" spans="1:27" x14ac:dyDescent="0.25">
      <c r="A122" s="41" t="s">
        <v>288</v>
      </c>
      <c r="B122" s="41" t="s">
        <v>289</v>
      </c>
      <c r="C122" s="20">
        <v>77</v>
      </c>
      <c r="D122" s="20">
        <v>32</v>
      </c>
      <c r="E122" s="19">
        <v>0.41558441558441561</v>
      </c>
      <c r="F122" s="47">
        <v>4.3984375</v>
      </c>
      <c r="G122" s="18">
        <v>563</v>
      </c>
      <c r="H122" s="22">
        <v>27</v>
      </c>
      <c r="I122" s="20">
        <v>9</v>
      </c>
      <c r="J122" s="19">
        <v>0.33333333333333331</v>
      </c>
      <c r="K122" s="47">
        <v>3.8611105000000006</v>
      </c>
      <c r="L122" s="18">
        <v>417</v>
      </c>
      <c r="M122" s="22">
        <v>20</v>
      </c>
      <c r="N122" s="20">
        <v>8</v>
      </c>
      <c r="O122" s="19">
        <v>0.4</v>
      </c>
      <c r="P122" s="47">
        <v>4.364583333333333</v>
      </c>
      <c r="Q122" s="18">
        <v>419</v>
      </c>
      <c r="R122" s="22">
        <v>1318</v>
      </c>
      <c r="S122" s="20">
        <v>775</v>
      </c>
      <c r="T122" s="19">
        <v>0.58801213960546284</v>
      </c>
      <c r="U122" s="47">
        <v>4.6022580645161293</v>
      </c>
      <c r="V122" s="18">
        <v>28534</v>
      </c>
      <c r="W122" s="22">
        <v>1318</v>
      </c>
      <c r="X122" s="20">
        <v>841</v>
      </c>
      <c r="Y122" s="19">
        <v>0.63808801213960542</v>
      </c>
      <c r="Z122" s="47">
        <v>4.6504161712247321</v>
      </c>
      <c r="AA122" s="18">
        <v>35199</v>
      </c>
    </row>
    <row r="123" spans="1:27" x14ac:dyDescent="0.25">
      <c r="A123" s="41" t="s">
        <v>290</v>
      </c>
      <c r="B123" s="41" t="s">
        <v>291</v>
      </c>
      <c r="C123" s="20">
        <v>157</v>
      </c>
      <c r="D123" s="20">
        <v>37</v>
      </c>
      <c r="E123" s="19">
        <v>0.2356687898089172</v>
      </c>
      <c r="F123" s="47">
        <v>4.1283780000000005</v>
      </c>
      <c r="G123" s="18">
        <v>611</v>
      </c>
      <c r="H123" s="22">
        <v>77</v>
      </c>
      <c r="I123" s="20">
        <v>35</v>
      </c>
      <c r="J123" s="19">
        <v>0.45454545454545453</v>
      </c>
      <c r="K123" s="47">
        <v>4.4666661666666672</v>
      </c>
      <c r="L123" s="18">
        <v>1876</v>
      </c>
      <c r="M123" s="22">
        <v>30</v>
      </c>
      <c r="N123" s="20">
        <v>10</v>
      </c>
      <c r="O123" s="19">
        <v>0.33333333333333331</v>
      </c>
      <c r="P123" s="47">
        <v>3.9083333333333332</v>
      </c>
      <c r="Q123" s="18">
        <v>469</v>
      </c>
      <c r="R123" s="22">
        <v>21147</v>
      </c>
      <c r="S123" s="20">
        <v>6159</v>
      </c>
      <c r="T123" s="19">
        <v>0.29124698538799831</v>
      </c>
      <c r="U123" s="47">
        <v>4.3339421984088329</v>
      </c>
      <c r="V123" s="18">
        <v>213542</v>
      </c>
      <c r="W123" s="22">
        <v>21147</v>
      </c>
      <c r="X123" s="20">
        <v>3522</v>
      </c>
      <c r="Y123" s="19">
        <v>0.16654844658816853</v>
      </c>
      <c r="Z123" s="47">
        <v>4.4638147517193509</v>
      </c>
      <c r="AA123" s="18">
        <v>141494</v>
      </c>
    </row>
    <row r="124" spans="1:27" x14ac:dyDescent="0.25">
      <c r="A124" s="41" t="s">
        <v>292</v>
      </c>
      <c r="B124" s="41" t="s">
        <v>293</v>
      </c>
      <c r="C124" s="20" t="s">
        <v>316</v>
      </c>
      <c r="D124" s="20" t="s">
        <v>316</v>
      </c>
      <c r="E124" s="19" t="s">
        <v>316</v>
      </c>
      <c r="F124" s="47" t="s">
        <v>316</v>
      </c>
      <c r="G124" s="18" t="s">
        <v>316</v>
      </c>
      <c r="H124" s="22">
        <v>21</v>
      </c>
      <c r="I124" s="20">
        <v>5</v>
      </c>
      <c r="J124" s="19">
        <v>0.23809523809523808</v>
      </c>
      <c r="K124" s="47">
        <v>4.5999999999999996</v>
      </c>
      <c r="L124" s="18">
        <v>276</v>
      </c>
      <c r="M124" s="22">
        <v>0</v>
      </c>
      <c r="N124" s="20">
        <v>0</v>
      </c>
      <c r="O124" s="19">
        <v>0</v>
      </c>
      <c r="P124" s="47">
        <v>0</v>
      </c>
      <c r="Q124" s="18">
        <v>0</v>
      </c>
      <c r="R124" s="22" t="s">
        <v>316</v>
      </c>
      <c r="S124" s="20" t="s">
        <v>316</v>
      </c>
      <c r="T124" s="19" t="s">
        <v>316</v>
      </c>
      <c r="U124" s="47" t="s">
        <v>316</v>
      </c>
      <c r="V124" s="18" t="s">
        <v>316</v>
      </c>
      <c r="W124" s="22" t="s">
        <v>316</v>
      </c>
      <c r="X124" s="20" t="s">
        <v>316</v>
      </c>
      <c r="Y124" s="19" t="s">
        <v>316</v>
      </c>
      <c r="Z124" s="47" t="s">
        <v>316</v>
      </c>
      <c r="AA124" s="18" t="s">
        <v>316</v>
      </c>
    </row>
    <row r="125" spans="1:27" x14ac:dyDescent="0.25">
      <c r="A125" s="41" t="s">
        <v>294</v>
      </c>
      <c r="B125" s="41" t="s">
        <v>295</v>
      </c>
      <c r="C125" s="20">
        <v>1380</v>
      </c>
      <c r="D125" s="20">
        <v>503</v>
      </c>
      <c r="E125" s="19">
        <v>0.36449275362318839</v>
      </c>
      <c r="F125" s="47">
        <v>4.2569577500000007</v>
      </c>
      <c r="G125" s="18">
        <v>8565</v>
      </c>
      <c r="H125" s="22">
        <v>557</v>
      </c>
      <c r="I125" s="20">
        <v>322</v>
      </c>
      <c r="J125" s="19">
        <v>0.57809694793536803</v>
      </c>
      <c r="K125" s="47">
        <v>4.3703413333333341</v>
      </c>
      <c r="L125" s="18">
        <v>16887</v>
      </c>
      <c r="M125" s="22">
        <v>561</v>
      </c>
      <c r="N125" s="20">
        <v>251</v>
      </c>
      <c r="O125" s="19">
        <v>0.44741532976827092</v>
      </c>
      <c r="P125" s="47">
        <v>4.2539834166666672</v>
      </c>
      <c r="Q125" s="18">
        <v>12813</v>
      </c>
      <c r="R125" s="22">
        <v>219118</v>
      </c>
      <c r="S125" s="20">
        <v>56569</v>
      </c>
      <c r="T125" s="19">
        <v>0.25816683248295441</v>
      </c>
      <c r="U125" s="47">
        <v>4.1356352419169511</v>
      </c>
      <c r="V125" s="18">
        <v>1871590</v>
      </c>
      <c r="W125" s="22">
        <v>219118</v>
      </c>
      <c r="X125" s="20">
        <v>51276</v>
      </c>
      <c r="Y125" s="19">
        <v>0.23401089823747934</v>
      </c>
      <c r="Z125" s="47">
        <v>4.573180760329719</v>
      </c>
      <c r="AA125" s="18">
        <v>2110449.75</v>
      </c>
    </row>
    <row r="126" spans="1:27" x14ac:dyDescent="0.25">
      <c r="A126" s="41" t="s">
        <v>296</v>
      </c>
      <c r="B126" s="41" t="s">
        <v>297</v>
      </c>
      <c r="C126" s="20">
        <v>1659</v>
      </c>
      <c r="D126" s="20">
        <v>528</v>
      </c>
      <c r="E126" s="19">
        <v>0.31826401446654612</v>
      </c>
      <c r="F126" s="47">
        <v>4.1467797499999994</v>
      </c>
      <c r="G126" s="18">
        <v>8758</v>
      </c>
      <c r="H126" s="22">
        <v>899</v>
      </c>
      <c r="I126" s="20">
        <v>295</v>
      </c>
      <c r="J126" s="19">
        <v>0.32814238042269189</v>
      </c>
      <c r="K126" s="47">
        <v>4.2129936666666667</v>
      </c>
      <c r="L126" s="18">
        <v>14914</v>
      </c>
      <c r="M126" s="22">
        <v>245</v>
      </c>
      <c r="N126" s="20">
        <v>56</v>
      </c>
      <c r="O126" s="19">
        <v>0.22857142857142856</v>
      </c>
      <c r="P126" s="47">
        <v>4.1681542500000006</v>
      </c>
      <c r="Q126" s="18">
        <v>2801</v>
      </c>
      <c r="R126" s="22">
        <v>163697</v>
      </c>
      <c r="S126" s="20">
        <v>52877</v>
      </c>
      <c r="T126" s="19">
        <v>0.32301752628331615</v>
      </c>
      <c r="U126" s="47">
        <v>4.0527237740416435</v>
      </c>
      <c r="V126" s="18">
        <v>1714367</v>
      </c>
      <c r="W126" s="22">
        <v>163697</v>
      </c>
      <c r="X126" s="20">
        <v>17609</v>
      </c>
      <c r="Y126" s="19">
        <v>0.10757069463704283</v>
      </c>
      <c r="Z126" s="47">
        <v>4.0439051053438577</v>
      </c>
      <c r="AA126" s="18">
        <v>640882.125</v>
      </c>
    </row>
    <row r="127" spans="1:27" x14ac:dyDescent="0.25">
      <c r="A127" s="41" t="s">
        <v>298</v>
      </c>
      <c r="B127" s="41" t="s">
        <v>299</v>
      </c>
      <c r="C127" s="20">
        <v>716</v>
      </c>
      <c r="D127" s="20">
        <v>433</v>
      </c>
      <c r="E127" s="19">
        <v>0.60474860335195535</v>
      </c>
      <c r="F127" s="47">
        <v>4.4676670000000005</v>
      </c>
      <c r="G127" s="18">
        <v>7738</v>
      </c>
      <c r="H127" s="22">
        <v>388</v>
      </c>
      <c r="I127" s="20">
        <v>229</v>
      </c>
      <c r="J127" s="19">
        <v>0.59020618556701032</v>
      </c>
      <c r="K127" s="47">
        <v>4.4395918333333322</v>
      </c>
      <c r="L127" s="18">
        <v>12200</v>
      </c>
      <c r="M127" s="22">
        <v>50</v>
      </c>
      <c r="N127" s="20">
        <v>27</v>
      </c>
      <c r="O127" s="19">
        <v>0.54</v>
      </c>
      <c r="P127" s="47">
        <v>4.4475302499999998</v>
      </c>
      <c r="Q127" s="18">
        <v>1441</v>
      </c>
      <c r="R127" s="22">
        <v>90872</v>
      </c>
      <c r="S127" s="20">
        <v>33229</v>
      </c>
      <c r="T127" s="19">
        <v>0.36566819262259004</v>
      </c>
      <c r="U127" s="47">
        <v>4.3122047007132327</v>
      </c>
      <c r="V127" s="18">
        <v>1146322</v>
      </c>
      <c r="W127" s="22">
        <v>90872</v>
      </c>
      <c r="X127" s="20">
        <v>22390</v>
      </c>
      <c r="Y127" s="19">
        <v>0.24639052733515274</v>
      </c>
      <c r="Z127" s="47">
        <v>4.1408224157610043</v>
      </c>
      <c r="AA127" s="18">
        <v>834417.125</v>
      </c>
    </row>
    <row r="128" spans="1:27" x14ac:dyDescent="0.25">
      <c r="A128" s="41" t="s">
        <v>300</v>
      </c>
      <c r="B128" s="41" t="s">
        <v>301</v>
      </c>
      <c r="C128" s="20">
        <v>11</v>
      </c>
      <c r="D128" s="20">
        <v>10</v>
      </c>
      <c r="E128" s="19">
        <v>0.90909090909090906</v>
      </c>
      <c r="F128" s="47">
        <v>4.6500000000000004</v>
      </c>
      <c r="G128" s="18">
        <v>186</v>
      </c>
      <c r="H128" s="22">
        <v>6</v>
      </c>
      <c r="I128" s="20">
        <v>6</v>
      </c>
      <c r="J128" s="19">
        <v>1</v>
      </c>
      <c r="K128" s="47">
        <v>4.6944442500000001</v>
      </c>
      <c r="L128" s="18">
        <v>338</v>
      </c>
      <c r="M128" s="22">
        <v>0</v>
      </c>
      <c r="N128" s="20">
        <v>0</v>
      </c>
      <c r="O128" s="19">
        <v>0</v>
      </c>
      <c r="P128" s="47">
        <v>0</v>
      </c>
      <c r="Q128" s="18">
        <v>0</v>
      </c>
      <c r="R128" s="22">
        <v>957</v>
      </c>
      <c r="S128" s="20">
        <v>259</v>
      </c>
      <c r="T128" s="19">
        <v>0.27063740856844304</v>
      </c>
      <c r="U128" s="47">
        <v>4.3069498069498069</v>
      </c>
      <c r="V128" s="18">
        <v>8924</v>
      </c>
      <c r="W128" s="22">
        <v>957</v>
      </c>
      <c r="X128" s="20">
        <v>697</v>
      </c>
      <c r="Y128" s="19">
        <v>0.7283176593521421</v>
      </c>
      <c r="Z128" s="47">
        <v>4.5687868643392315</v>
      </c>
      <c r="AA128" s="18">
        <v>28660</v>
      </c>
    </row>
    <row r="129" spans="1:27" x14ac:dyDescent="0.25">
      <c r="A129" s="41" t="s">
        <v>302</v>
      </c>
      <c r="B129" s="41" t="s">
        <v>303</v>
      </c>
      <c r="C129" s="20">
        <v>3053</v>
      </c>
      <c r="D129" s="20">
        <v>1183</v>
      </c>
      <c r="E129" s="19">
        <v>0.38748771699967244</v>
      </c>
      <c r="F129" s="47">
        <v>4.2838117500000008</v>
      </c>
      <c r="G129" s="18">
        <v>20271</v>
      </c>
      <c r="H129" s="22">
        <v>1426</v>
      </c>
      <c r="I129" s="20">
        <v>584</v>
      </c>
      <c r="J129" s="19">
        <v>0.40953716690042075</v>
      </c>
      <c r="K129" s="47">
        <v>4.3768544999999994</v>
      </c>
      <c r="L129" s="18">
        <v>30673</v>
      </c>
      <c r="M129" s="22">
        <v>585</v>
      </c>
      <c r="N129" s="20">
        <v>138</v>
      </c>
      <c r="O129" s="19">
        <v>0.23589743589743589</v>
      </c>
      <c r="P129" s="47">
        <v>4.2173908333333339</v>
      </c>
      <c r="Q129" s="18">
        <v>6984</v>
      </c>
      <c r="R129" s="22">
        <v>201381</v>
      </c>
      <c r="S129" s="20">
        <v>47773</v>
      </c>
      <c r="T129" s="19">
        <v>0.23722694792458077</v>
      </c>
      <c r="U129" s="47">
        <v>4.2096607916605615</v>
      </c>
      <c r="V129" s="18">
        <v>1608865</v>
      </c>
      <c r="W129" s="22">
        <v>201381</v>
      </c>
      <c r="X129" s="20">
        <v>60796</v>
      </c>
      <c r="Y129" s="19">
        <v>0.30189541217890464</v>
      </c>
      <c r="Z129" s="47">
        <v>4.1018017449978439</v>
      </c>
      <c r="AA129" s="18">
        <v>2244358.25</v>
      </c>
    </row>
    <row r="130" spans="1:27" x14ac:dyDescent="0.25">
      <c r="A130" s="41" t="s">
        <v>304</v>
      </c>
      <c r="B130" s="41" t="s">
        <v>305</v>
      </c>
      <c r="C130" s="20">
        <v>81</v>
      </c>
      <c r="D130" s="20">
        <v>61</v>
      </c>
      <c r="E130" s="19">
        <v>0.75308641975308643</v>
      </c>
      <c r="F130" s="47">
        <v>4.53278625</v>
      </c>
      <c r="G130" s="18">
        <v>1106</v>
      </c>
      <c r="H130" s="22">
        <v>123</v>
      </c>
      <c r="I130" s="20">
        <v>91</v>
      </c>
      <c r="J130" s="19">
        <v>0.73983739837398377</v>
      </c>
      <c r="K130" s="47">
        <v>4.4697797499999998</v>
      </c>
      <c r="L130" s="18">
        <v>4881</v>
      </c>
      <c r="M130" s="22">
        <v>0</v>
      </c>
      <c r="N130" s="20">
        <v>0</v>
      </c>
      <c r="O130" s="19">
        <v>0</v>
      </c>
      <c r="P130" s="47">
        <v>0</v>
      </c>
      <c r="Q130" s="18">
        <v>0</v>
      </c>
      <c r="R130" s="22">
        <v>14023</v>
      </c>
      <c r="S130" s="20">
        <v>6327</v>
      </c>
      <c r="T130" s="19">
        <v>0.45118733509234826</v>
      </c>
      <c r="U130" s="47">
        <v>4.4032124229492648</v>
      </c>
      <c r="V130" s="18">
        <v>222873</v>
      </c>
      <c r="W130" s="22">
        <v>14023</v>
      </c>
      <c r="X130" s="20">
        <v>5969</v>
      </c>
      <c r="Y130" s="19">
        <v>0.42565784782143623</v>
      </c>
      <c r="Z130" s="47">
        <v>4.2495485936598349</v>
      </c>
      <c r="AA130" s="18">
        <v>228290</v>
      </c>
    </row>
    <row r="131" spans="1:27" x14ac:dyDescent="0.25">
      <c r="A131" s="41" t="s">
        <v>306</v>
      </c>
      <c r="B131" s="41" t="s">
        <v>307</v>
      </c>
      <c r="C131" s="20">
        <v>1127</v>
      </c>
      <c r="D131" s="20">
        <v>688</v>
      </c>
      <c r="E131" s="19">
        <v>0.61047027506654838</v>
      </c>
      <c r="F131" s="47">
        <v>4.5265255</v>
      </c>
      <c r="G131" s="18">
        <v>12457</v>
      </c>
      <c r="H131" s="22">
        <v>601</v>
      </c>
      <c r="I131" s="20">
        <v>559</v>
      </c>
      <c r="J131" s="19">
        <v>0.93011647254575702</v>
      </c>
      <c r="K131" s="47">
        <v>4.393708583333332</v>
      </c>
      <c r="L131" s="18">
        <v>29473</v>
      </c>
      <c r="M131" s="22">
        <v>278</v>
      </c>
      <c r="N131" s="20">
        <v>223</v>
      </c>
      <c r="O131" s="19">
        <v>0.80215827338129497</v>
      </c>
      <c r="P131" s="47">
        <v>4.1397603333333333</v>
      </c>
      <c r="Q131" s="18">
        <v>11078</v>
      </c>
      <c r="R131" s="22">
        <v>158280</v>
      </c>
      <c r="S131" s="20">
        <v>41628</v>
      </c>
      <c r="T131" s="19">
        <v>0.26300227445034119</v>
      </c>
      <c r="U131" s="47">
        <v>4.1017193955991162</v>
      </c>
      <c r="V131" s="18">
        <v>1365971</v>
      </c>
      <c r="W131" s="22">
        <v>158280</v>
      </c>
      <c r="X131" s="20">
        <v>70653</v>
      </c>
      <c r="Y131" s="19">
        <v>0.446379833206975</v>
      </c>
      <c r="Z131" s="47">
        <v>4.2670353307322015</v>
      </c>
      <c r="AA131" s="18">
        <v>2713309.625</v>
      </c>
    </row>
    <row r="132" spans="1:27" x14ac:dyDescent="0.25">
      <c r="A132" s="41" t="s">
        <v>308</v>
      </c>
      <c r="B132" s="41" t="s">
        <v>309</v>
      </c>
      <c r="C132" s="20">
        <v>1155</v>
      </c>
      <c r="D132" s="20">
        <v>694</v>
      </c>
      <c r="E132" s="19">
        <v>0.60086580086580088</v>
      </c>
      <c r="F132" s="47">
        <v>4.3007920000000004</v>
      </c>
      <c r="G132" s="18">
        <v>11939</v>
      </c>
      <c r="H132" s="22">
        <v>643</v>
      </c>
      <c r="I132" s="20">
        <v>451</v>
      </c>
      <c r="J132" s="19">
        <v>0.7013996889580093</v>
      </c>
      <c r="K132" s="47">
        <v>4.262009916666667</v>
      </c>
      <c r="L132" s="18">
        <v>23066</v>
      </c>
      <c r="M132" s="22">
        <v>253</v>
      </c>
      <c r="N132" s="20">
        <v>157</v>
      </c>
      <c r="O132" s="19">
        <v>0.62055335968379444</v>
      </c>
      <c r="P132" s="47">
        <v>4.3933115833333334</v>
      </c>
      <c r="Q132" s="18">
        <v>8277</v>
      </c>
      <c r="R132" s="22">
        <v>149328</v>
      </c>
      <c r="S132" s="20">
        <v>46914</v>
      </c>
      <c r="T132" s="19">
        <v>0.31416747026679526</v>
      </c>
      <c r="U132" s="47">
        <v>3.9814740802319135</v>
      </c>
      <c r="V132" s="18">
        <v>1494295</v>
      </c>
      <c r="W132" s="22">
        <v>149328</v>
      </c>
      <c r="X132" s="20">
        <v>46462</v>
      </c>
      <c r="Y132" s="19">
        <v>0.31114057644915888</v>
      </c>
      <c r="Z132" s="47">
        <v>4.0668661725950477</v>
      </c>
      <c r="AA132" s="18">
        <v>1700592.625</v>
      </c>
    </row>
    <row r="133" spans="1:27" x14ac:dyDescent="0.25">
      <c r="A133" s="16" t="s">
        <v>323</v>
      </c>
      <c r="B133" s="16"/>
      <c r="C133" s="14">
        <v>125000</v>
      </c>
      <c r="D133" s="14">
        <v>51560</v>
      </c>
      <c r="E133" s="13">
        <v>0.41248000000000001</v>
      </c>
      <c r="F133" s="46">
        <v>4.3339285322802867</v>
      </c>
      <c r="G133" s="12">
        <v>893451</v>
      </c>
      <c r="H133" s="15">
        <v>70980</v>
      </c>
      <c r="I133" s="14">
        <v>40249</v>
      </c>
      <c r="J133" s="13">
        <v>0.56704705550859402</v>
      </c>
      <c r="K133" s="46">
        <v>4.3170061854879478</v>
      </c>
      <c r="L133" s="12">
        <v>2087226</v>
      </c>
      <c r="M133" s="15">
        <v>19780</v>
      </c>
      <c r="N133" s="14">
        <v>7944</v>
      </c>
      <c r="O133" s="13">
        <v>0.40161779575328616</v>
      </c>
      <c r="P133" s="46">
        <v>4.25436341357209</v>
      </c>
      <c r="Q133" s="12">
        <v>405560</v>
      </c>
      <c r="R133" s="15">
        <v>15498467</v>
      </c>
      <c r="S133" s="14">
        <v>4614142</v>
      </c>
      <c r="T133" s="13">
        <v>0.29771602572047934</v>
      </c>
      <c r="U133" s="46">
        <v>4.1634159991174959</v>
      </c>
      <c r="V133" s="12">
        <v>153684741</v>
      </c>
      <c r="W133" s="15">
        <v>15498441</v>
      </c>
      <c r="X133" s="14">
        <v>5464312</v>
      </c>
      <c r="Y133" s="13">
        <v>0.3525717199555749</v>
      </c>
      <c r="Z133" s="46">
        <v>4.1613189694430979</v>
      </c>
      <c r="AA133" s="12">
        <v>204648706.625</v>
      </c>
    </row>
    <row r="135" spans="1:27" x14ac:dyDescent="0.25">
      <c r="A135" t="s">
        <v>408</v>
      </c>
    </row>
    <row r="136" spans="1:27" x14ac:dyDescent="0.25">
      <c r="A136" t="s">
        <v>409</v>
      </c>
    </row>
    <row r="137" spans="1:27" x14ac:dyDescent="0.25">
      <c r="A137" t="s">
        <v>410</v>
      </c>
    </row>
    <row r="138" spans="1:27" x14ac:dyDescent="0.25">
      <c r="A138" t="s">
        <v>411</v>
      </c>
    </row>
    <row r="139" spans="1:27" x14ac:dyDescent="0.25">
      <c r="A139" t="s">
        <v>412</v>
      </c>
    </row>
  </sheetData>
  <mergeCells count="6">
    <mergeCell ref="W1:AA1"/>
    <mergeCell ref="A1:B1"/>
    <mergeCell ref="C1:G1"/>
    <mergeCell ref="H1:L1"/>
    <mergeCell ref="M1:Q1"/>
    <mergeCell ref="R1:V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531ED-36E1-4709-98C4-1A4AEC6053DF}">
  <dimension ref="A1:I145"/>
  <sheetViews>
    <sheetView workbookViewId="0">
      <pane xSplit="2" ySplit="2" topLeftCell="C35" activePane="bottomRight" state="frozen"/>
      <selection pane="topRight" activeCell="C1" sqref="C1"/>
      <selection pane="bottomLeft" activeCell="A4" sqref="A4"/>
      <selection pane="bottomRight" activeCell="A41" sqref="A41:XFD41"/>
    </sheetView>
  </sheetViews>
  <sheetFormatPr defaultRowHeight="15" x14ac:dyDescent="0.25"/>
  <cols>
    <col min="1" max="1" width="11.7109375" customWidth="1"/>
    <col min="2" max="2" width="42.140625" customWidth="1"/>
    <col min="3" max="9" width="14.7109375" customWidth="1"/>
  </cols>
  <sheetData>
    <row r="1" spans="1:9" x14ac:dyDescent="0.25">
      <c r="A1" t="s">
        <v>413</v>
      </c>
    </row>
    <row r="2" spans="1:9" ht="94.5" customHeight="1" x14ac:dyDescent="0.25">
      <c r="A2" s="1" t="s">
        <v>0</v>
      </c>
      <c r="B2" s="3" t="s">
        <v>414</v>
      </c>
      <c r="C2" s="3" t="s">
        <v>415</v>
      </c>
      <c r="D2" s="3" t="s">
        <v>416</v>
      </c>
      <c r="E2" s="3" t="s">
        <v>417</v>
      </c>
      <c r="F2" s="3" t="s">
        <v>418</v>
      </c>
      <c r="G2" s="3" t="s">
        <v>419</v>
      </c>
      <c r="H2" s="3" t="s">
        <v>420</v>
      </c>
      <c r="I2" s="3" t="s">
        <v>421</v>
      </c>
    </row>
    <row r="3" spans="1:9" x14ac:dyDescent="0.25">
      <c r="A3" s="1" t="s">
        <v>16</v>
      </c>
      <c r="B3" s="2" t="s">
        <v>17</v>
      </c>
      <c r="C3" s="6">
        <v>4851</v>
      </c>
      <c r="D3" s="6">
        <v>3966</v>
      </c>
      <c r="E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0.81756338899196046</v>
      </c>
      <c r="F3" s="6">
        <v>171</v>
      </c>
      <c r="G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4.3116490166414521E-2</v>
      </c>
      <c r="H3" s="6">
        <v>756</v>
      </c>
      <c r="I3" s="7">
        <f>IFERROR(IF(Taulukko13[[#This Row],[Tieto puuttuu HOKSista: urasuunnitelma]]="1-4",3,Taulukko13[[#This Row],[Tieto puuttuu HOKSista: urasuunnitelma]]/Taulukko13[[#This Row],[HOKSien määrä, joissa koulutuksen alkamisvuosi 2024]]),"")</f>
        <v>0.19062027231467474</v>
      </c>
    </row>
    <row r="4" spans="1:9" x14ac:dyDescent="0.25">
      <c r="A4" s="1" t="s">
        <v>21</v>
      </c>
      <c r="B4" s="2" t="s">
        <v>22</v>
      </c>
      <c r="C4" s="6">
        <v>303</v>
      </c>
      <c r="D4" s="6">
        <v>330</v>
      </c>
      <c r="E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1.0891089108910892</v>
      </c>
      <c r="F4" s="6">
        <v>9</v>
      </c>
      <c r="G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2.7272727272727271E-2</v>
      </c>
      <c r="H4" s="6">
        <v>153</v>
      </c>
      <c r="I4" s="7">
        <f>IFERROR(IF(Taulukko13[[#This Row],[Tieto puuttuu HOKSista: urasuunnitelma]]="1-4",3,Taulukko13[[#This Row],[Tieto puuttuu HOKSista: urasuunnitelma]]/Taulukko13[[#This Row],[HOKSien määrä, joissa koulutuksen alkamisvuosi 2024]]),"")</f>
        <v>0.46363636363636362</v>
      </c>
    </row>
    <row r="5" spans="1:9" x14ac:dyDescent="0.25">
      <c r="A5" s="1" t="s">
        <v>24</v>
      </c>
      <c r="B5" s="2" t="s">
        <v>25</v>
      </c>
      <c r="C5" s="6">
        <v>63</v>
      </c>
      <c r="D5" s="6">
        <v>57</v>
      </c>
      <c r="E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0.90476190476190477</v>
      </c>
      <c r="F5" s="6">
        <v>21</v>
      </c>
      <c r="G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0.36842105263157893</v>
      </c>
      <c r="H5" s="6" t="s">
        <v>422</v>
      </c>
      <c r="I5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6" spans="1:9" x14ac:dyDescent="0.25">
      <c r="A6" s="1" t="s">
        <v>26</v>
      </c>
      <c r="B6" s="2" t="s">
        <v>27</v>
      </c>
      <c r="C6" s="6">
        <v>1155</v>
      </c>
      <c r="D6" s="6">
        <v>1155</v>
      </c>
      <c r="E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6" s="6">
        <v>690</v>
      </c>
      <c r="G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0.59740259740259738</v>
      </c>
      <c r="H6" s="6">
        <v>1155</v>
      </c>
      <c r="I6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7" spans="1:9" x14ac:dyDescent="0.25">
      <c r="A7" s="1" t="s">
        <v>28</v>
      </c>
      <c r="B7" s="2" t="s">
        <v>29</v>
      </c>
      <c r="C7" s="6">
        <v>831</v>
      </c>
      <c r="D7" s="6">
        <v>882</v>
      </c>
      <c r="E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1.0613718411552346</v>
      </c>
      <c r="F7" s="6">
        <v>618</v>
      </c>
      <c r="G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0.70068027210884354</v>
      </c>
      <c r="H7" s="6">
        <v>24</v>
      </c>
      <c r="I7" s="7">
        <f>IFERROR(IF(Taulukko13[[#This Row],[Tieto puuttuu HOKSista: urasuunnitelma]]="1-4",3,Taulukko13[[#This Row],[Tieto puuttuu HOKSista: urasuunnitelma]]/Taulukko13[[#This Row],[HOKSien määrä, joissa koulutuksen alkamisvuosi 2024]]),"")</f>
        <v>2.7210884353741496E-2</v>
      </c>
    </row>
    <row r="8" spans="1:9" x14ac:dyDescent="0.25">
      <c r="A8" s="1" t="s">
        <v>30</v>
      </c>
      <c r="B8" s="2" t="s">
        <v>31</v>
      </c>
      <c r="C8" s="6">
        <v>159</v>
      </c>
      <c r="D8" s="6">
        <v>156</v>
      </c>
      <c r="E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0.98113207547169812</v>
      </c>
      <c r="F8" s="6">
        <v>0</v>
      </c>
      <c r="G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8" s="6" t="s">
        <v>422</v>
      </c>
      <c r="I8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9" spans="1:9" x14ac:dyDescent="0.25">
      <c r="A9" s="1" t="s">
        <v>32</v>
      </c>
      <c r="B9" s="2" t="s">
        <v>33</v>
      </c>
      <c r="C9" s="6">
        <v>1326</v>
      </c>
      <c r="D9" s="6">
        <v>1338</v>
      </c>
      <c r="E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1.0090497737556561</v>
      </c>
      <c r="F9" s="6">
        <v>72</v>
      </c>
      <c r="G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5.3811659192825115E-2</v>
      </c>
      <c r="H9" s="6">
        <v>741</v>
      </c>
      <c r="I9" s="7">
        <f>IFERROR(IF(Taulukko13[[#This Row],[Tieto puuttuu HOKSista: urasuunnitelma]]="1-4",3,Taulukko13[[#This Row],[Tieto puuttuu HOKSista: urasuunnitelma]]/Taulukko13[[#This Row],[HOKSien määrä, joissa koulutuksen alkamisvuosi 2024]]),"")</f>
        <v>0.55381165919282516</v>
      </c>
    </row>
    <row r="10" spans="1:9" x14ac:dyDescent="0.25">
      <c r="A10" s="1" t="s">
        <v>35</v>
      </c>
      <c r="B10" s="2" t="s">
        <v>36</v>
      </c>
      <c r="C10" s="6">
        <v>2796</v>
      </c>
      <c r="D10" s="6">
        <v>2910</v>
      </c>
      <c r="E1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1.0407725321888412</v>
      </c>
      <c r="F10" s="6">
        <v>375</v>
      </c>
      <c r="G1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0.12886597938144329</v>
      </c>
      <c r="H10" s="6">
        <v>555</v>
      </c>
      <c r="I10" s="7">
        <f>IFERROR(IF(Taulukko13[[#This Row],[Tieto puuttuu HOKSista: urasuunnitelma]]="1-4",3,Taulukko13[[#This Row],[Tieto puuttuu HOKSista: urasuunnitelma]]/Taulukko13[[#This Row],[HOKSien määrä, joissa koulutuksen alkamisvuosi 2024]]),"")</f>
        <v>0.19072164948453607</v>
      </c>
    </row>
    <row r="11" spans="1:9" x14ac:dyDescent="0.25">
      <c r="A11" s="1" t="s">
        <v>38</v>
      </c>
      <c r="B11" s="2" t="s">
        <v>39</v>
      </c>
      <c r="C11" s="6">
        <v>0</v>
      </c>
      <c r="D11" s="6">
        <v>0</v>
      </c>
      <c r="E11" s="7" t="str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/>
      </c>
      <c r="F11" s="6">
        <v>0</v>
      </c>
      <c r="G11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11" s="6">
        <v>0</v>
      </c>
      <c r="I11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12" spans="1:9" x14ac:dyDescent="0.25">
      <c r="A12" s="1" t="s">
        <v>40</v>
      </c>
      <c r="B12" s="2" t="s">
        <v>41</v>
      </c>
      <c r="C12" s="6">
        <v>5364</v>
      </c>
      <c r="D12" s="6">
        <v>5238</v>
      </c>
      <c r="E1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0.97651006711409394</v>
      </c>
      <c r="F12" s="6">
        <v>465</v>
      </c>
      <c r="G12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8.8774341351660943E-2</v>
      </c>
      <c r="H12" s="6">
        <v>1485</v>
      </c>
      <c r="I12" s="7">
        <f>IFERROR(IF(Taulukko13[[#This Row],[Tieto puuttuu HOKSista: urasuunnitelma]]="1-4",3,Taulukko13[[#This Row],[Tieto puuttuu HOKSista: urasuunnitelma]]/Taulukko13[[#This Row],[HOKSien määrä, joissa koulutuksen alkamisvuosi 2024]]),"")</f>
        <v>0.28350515463917525</v>
      </c>
    </row>
    <row r="13" spans="1:9" x14ac:dyDescent="0.25">
      <c r="A13" s="1" t="s">
        <v>43</v>
      </c>
      <c r="B13" s="2" t="s">
        <v>44</v>
      </c>
      <c r="C13" s="6">
        <v>1947</v>
      </c>
      <c r="D13" s="6">
        <v>2016</v>
      </c>
      <c r="E1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1.0354391371340523</v>
      </c>
      <c r="F13" s="6">
        <v>360</v>
      </c>
      <c r="G1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0.17857142857142858</v>
      </c>
      <c r="H13" s="6">
        <v>840</v>
      </c>
      <c r="I13" s="7">
        <f>IFERROR(IF(Taulukko13[[#This Row],[Tieto puuttuu HOKSista: urasuunnitelma]]="1-4",3,Taulukko13[[#This Row],[Tieto puuttuu HOKSista: urasuunnitelma]]/Taulukko13[[#This Row],[HOKSien määrä, joissa koulutuksen alkamisvuosi 2024]]),"")</f>
        <v>0.41666666666666669</v>
      </c>
    </row>
    <row r="14" spans="1:9" x14ac:dyDescent="0.25">
      <c r="A14" s="1" t="s">
        <v>46</v>
      </c>
      <c r="B14" s="2" t="s">
        <v>47</v>
      </c>
      <c r="C14" s="6">
        <v>2109</v>
      </c>
      <c r="D14" s="6">
        <v>2121</v>
      </c>
      <c r="E1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1.0056899004267426</v>
      </c>
      <c r="F14" s="6">
        <v>303</v>
      </c>
      <c r="G1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0.14285714285714285</v>
      </c>
      <c r="H14" s="6">
        <v>1353</v>
      </c>
      <c r="I14" s="7">
        <f>IFERROR(IF(Taulukko13[[#This Row],[Tieto puuttuu HOKSista: urasuunnitelma]]="1-4",3,Taulukko13[[#This Row],[Tieto puuttuu HOKSista: urasuunnitelma]]/Taulukko13[[#This Row],[HOKSien määrä, joissa koulutuksen alkamisvuosi 2024]]),"")</f>
        <v>0.63790664780763795</v>
      </c>
    </row>
    <row r="15" spans="1:9" x14ac:dyDescent="0.25">
      <c r="A15" s="1" t="s">
        <v>49</v>
      </c>
      <c r="B15" s="2" t="s">
        <v>50</v>
      </c>
      <c r="C15" s="6">
        <v>18</v>
      </c>
      <c r="D15" s="6">
        <v>15</v>
      </c>
      <c r="E1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0.83333333333333337</v>
      </c>
      <c r="F15" s="6">
        <v>0</v>
      </c>
      <c r="G1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15" s="6">
        <v>0</v>
      </c>
      <c r="I15" s="7">
        <f>IFERROR(IF(Taulukko13[[#This Row],[Tieto puuttuu HOKSista: urasuunnitelma]]="1-4",3,Taulukko13[[#This Row],[Tieto puuttuu HOKSista: urasuunnitelma]]/Taulukko13[[#This Row],[HOKSien määrä, joissa koulutuksen alkamisvuosi 2024]]),"")</f>
        <v>0</v>
      </c>
    </row>
    <row r="16" spans="1:9" x14ac:dyDescent="0.25">
      <c r="A16" s="1" t="s">
        <v>52</v>
      </c>
      <c r="B16" s="2" t="s">
        <v>53</v>
      </c>
      <c r="C16" s="6">
        <v>132</v>
      </c>
      <c r="D16" s="6">
        <v>0</v>
      </c>
      <c r="E1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</v>
      </c>
      <c r="F16" s="6">
        <v>0</v>
      </c>
      <c r="G16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16" s="6">
        <v>0</v>
      </c>
      <c r="I16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17" spans="1:9" x14ac:dyDescent="0.25">
      <c r="A17" s="1" t="s">
        <v>54</v>
      </c>
      <c r="B17" s="2" t="s">
        <v>55</v>
      </c>
      <c r="C17" s="6">
        <v>48</v>
      </c>
      <c r="D17" s="6">
        <v>42</v>
      </c>
      <c r="E1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0.875</v>
      </c>
      <c r="F17" s="6">
        <v>0</v>
      </c>
      <c r="G1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17" s="6">
        <v>42</v>
      </c>
      <c r="I17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18" spans="1:9" x14ac:dyDescent="0.25">
      <c r="A18" s="1" t="s">
        <v>56</v>
      </c>
      <c r="B18" s="2" t="s">
        <v>57</v>
      </c>
      <c r="C18" s="6">
        <v>15</v>
      </c>
      <c r="D18" s="6">
        <v>12</v>
      </c>
      <c r="E1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</v>
      </c>
      <c r="F18" s="6">
        <v>12</v>
      </c>
      <c r="G1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1</v>
      </c>
      <c r="H18" s="6">
        <v>12</v>
      </c>
      <c r="I18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19" spans="1:9" x14ac:dyDescent="0.25">
      <c r="A19" s="1" t="s">
        <v>59</v>
      </c>
      <c r="B19" s="2" t="s">
        <v>60</v>
      </c>
      <c r="C19" s="6">
        <v>63</v>
      </c>
      <c r="D19" s="6">
        <v>66</v>
      </c>
      <c r="E1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1.0476190476190477</v>
      </c>
      <c r="F19" s="6" t="s">
        <v>422</v>
      </c>
      <c r="G19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19" s="6">
        <v>66</v>
      </c>
      <c r="I19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20" spans="1:9" x14ac:dyDescent="0.25">
      <c r="A20" s="1" t="s">
        <v>61</v>
      </c>
      <c r="B20" s="2" t="s">
        <v>62</v>
      </c>
      <c r="C20" s="6">
        <v>129</v>
      </c>
      <c r="D20" s="6">
        <v>72</v>
      </c>
      <c r="E2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0.55813953488372092</v>
      </c>
      <c r="F20" s="6" t="s">
        <v>422</v>
      </c>
      <c r="G20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20" s="6" t="s">
        <v>422</v>
      </c>
      <c r="I20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21" spans="1:9" x14ac:dyDescent="0.25">
      <c r="A21" s="1" t="s">
        <v>64</v>
      </c>
      <c r="B21" s="2" t="s">
        <v>65</v>
      </c>
      <c r="C21" s="6">
        <v>141</v>
      </c>
      <c r="D21" s="6">
        <v>150</v>
      </c>
      <c r="E2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1.0638297872340425</v>
      </c>
      <c r="F21" s="6" t="s">
        <v>422</v>
      </c>
      <c r="G21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21" s="6">
        <v>9</v>
      </c>
      <c r="I21" s="7">
        <f>IFERROR(IF(Taulukko13[[#This Row],[Tieto puuttuu HOKSista: urasuunnitelma]]="1-4",3,Taulukko13[[#This Row],[Tieto puuttuu HOKSista: urasuunnitelma]]/Taulukko13[[#This Row],[HOKSien määrä, joissa koulutuksen alkamisvuosi 2024]]),"")</f>
        <v>0.06</v>
      </c>
    </row>
    <row r="22" spans="1:9" x14ac:dyDescent="0.25">
      <c r="A22" s="1" t="s">
        <v>67</v>
      </c>
      <c r="B22" s="2" t="s">
        <v>68</v>
      </c>
      <c r="C22" s="6">
        <v>51</v>
      </c>
      <c r="D22" s="6">
        <v>51</v>
      </c>
      <c r="E2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22" s="6">
        <v>0</v>
      </c>
      <c r="G22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22" s="6">
        <v>24</v>
      </c>
      <c r="I22" s="7">
        <f>IFERROR(IF(Taulukko13[[#This Row],[Tieto puuttuu HOKSista: urasuunnitelma]]="1-4",3,Taulukko13[[#This Row],[Tieto puuttuu HOKSista: urasuunnitelma]]/Taulukko13[[#This Row],[HOKSien määrä, joissa koulutuksen alkamisvuosi 2024]]),"")</f>
        <v>0.47058823529411764</v>
      </c>
    </row>
    <row r="23" spans="1:9" x14ac:dyDescent="0.25">
      <c r="A23" s="1" t="s">
        <v>69</v>
      </c>
      <c r="B23" s="2" t="s">
        <v>70</v>
      </c>
      <c r="C23" s="6">
        <v>8142</v>
      </c>
      <c r="D23" s="6">
        <v>8364</v>
      </c>
      <c r="E2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1.0272660280029478</v>
      </c>
      <c r="F23" s="6">
        <v>1893</v>
      </c>
      <c r="G2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0.22632711621233859</v>
      </c>
      <c r="H23" s="6">
        <v>1536</v>
      </c>
      <c r="I23" s="7">
        <f>IFERROR(IF(Taulukko13[[#This Row],[Tieto puuttuu HOKSista: urasuunnitelma]]="1-4",3,Taulukko13[[#This Row],[Tieto puuttuu HOKSista: urasuunnitelma]]/Taulukko13[[#This Row],[HOKSien määrä, joissa koulutuksen alkamisvuosi 2024]]),"")</f>
        <v>0.18364418938307031</v>
      </c>
    </row>
    <row r="24" spans="1:9" x14ac:dyDescent="0.25">
      <c r="A24" s="1" t="s">
        <v>72</v>
      </c>
      <c r="B24" s="2" t="s">
        <v>73</v>
      </c>
      <c r="C24" s="6">
        <v>39</v>
      </c>
      <c r="D24" s="6">
        <v>42</v>
      </c>
      <c r="E2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1.0769230769230769</v>
      </c>
      <c r="F24" s="6">
        <v>0</v>
      </c>
      <c r="G2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24" s="6" t="s">
        <v>422</v>
      </c>
      <c r="I24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25" spans="1:9" x14ac:dyDescent="0.25">
      <c r="A25" s="1" t="s">
        <v>74</v>
      </c>
      <c r="B25" s="2" t="s">
        <v>75</v>
      </c>
      <c r="C25" s="6">
        <v>1419</v>
      </c>
      <c r="D25" s="6">
        <v>1323</v>
      </c>
      <c r="E2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0.93234672304439747</v>
      </c>
      <c r="F25" s="6">
        <v>261</v>
      </c>
      <c r="G2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0.19727891156462585</v>
      </c>
      <c r="H25" s="6">
        <v>816</v>
      </c>
      <c r="I25" s="7">
        <f>IFERROR(IF(Taulukko13[[#This Row],[Tieto puuttuu HOKSista: urasuunnitelma]]="1-4",3,Taulukko13[[#This Row],[Tieto puuttuu HOKSista: urasuunnitelma]]/Taulukko13[[#This Row],[HOKSien määrä, joissa koulutuksen alkamisvuosi 2024]]),"")</f>
        <v>0.6167800453514739</v>
      </c>
    </row>
    <row r="26" spans="1:9" x14ac:dyDescent="0.25">
      <c r="A26" s="1" t="s">
        <v>76</v>
      </c>
      <c r="B26" s="2" t="s">
        <v>77</v>
      </c>
      <c r="C26" s="6">
        <v>147</v>
      </c>
      <c r="D26" s="6">
        <v>135</v>
      </c>
      <c r="E2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0.91836734693877553</v>
      </c>
      <c r="F26" s="6">
        <v>0</v>
      </c>
      <c r="G2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26" s="6">
        <v>48</v>
      </c>
      <c r="I26" s="7">
        <f>IFERROR(IF(Taulukko13[[#This Row],[Tieto puuttuu HOKSista: urasuunnitelma]]="1-4",3,Taulukko13[[#This Row],[Tieto puuttuu HOKSista: urasuunnitelma]]/Taulukko13[[#This Row],[HOKSien määrä, joissa koulutuksen alkamisvuosi 2024]]),"")</f>
        <v>0.35555555555555557</v>
      </c>
    </row>
    <row r="27" spans="1:9" x14ac:dyDescent="0.25">
      <c r="A27" s="1" t="s">
        <v>79</v>
      </c>
      <c r="B27" s="2" t="s">
        <v>80</v>
      </c>
      <c r="C27" s="6">
        <v>3333</v>
      </c>
      <c r="D27" s="6">
        <v>3216</v>
      </c>
      <c r="E2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0.96489648964896491</v>
      </c>
      <c r="F27" s="6">
        <v>795</v>
      </c>
      <c r="G2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0.24720149253731344</v>
      </c>
      <c r="H27" s="6">
        <v>1461</v>
      </c>
      <c r="I27" s="7">
        <f>IFERROR(IF(Taulukko13[[#This Row],[Tieto puuttuu HOKSista: urasuunnitelma]]="1-4",3,Taulukko13[[#This Row],[Tieto puuttuu HOKSista: urasuunnitelma]]/Taulukko13[[#This Row],[HOKSien määrä, joissa koulutuksen alkamisvuosi 2024]]),"")</f>
        <v>0.45429104477611942</v>
      </c>
    </row>
    <row r="28" spans="1:9" x14ac:dyDescent="0.25">
      <c r="A28" s="1" t="s">
        <v>81</v>
      </c>
      <c r="B28" s="2" t="s">
        <v>82</v>
      </c>
      <c r="C28" s="6">
        <v>381</v>
      </c>
      <c r="D28" s="6">
        <v>321</v>
      </c>
      <c r="E2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0.84251968503937003</v>
      </c>
      <c r="F28" s="6">
        <v>24</v>
      </c>
      <c r="G2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7.476635514018691E-2</v>
      </c>
      <c r="H28" s="6">
        <v>45</v>
      </c>
      <c r="I28" s="7">
        <f>IFERROR(IF(Taulukko13[[#This Row],[Tieto puuttuu HOKSista: urasuunnitelma]]="1-4",3,Taulukko13[[#This Row],[Tieto puuttuu HOKSista: urasuunnitelma]]/Taulukko13[[#This Row],[HOKSien määrä, joissa koulutuksen alkamisvuosi 2024]]),"")</f>
        <v>0.14018691588785046</v>
      </c>
    </row>
    <row r="29" spans="1:9" x14ac:dyDescent="0.25">
      <c r="A29" s="1" t="s">
        <v>83</v>
      </c>
      <c r="B29" s="2" t="s">
        <v>84</v>
      </c>
      <c r="C29" s="6">
        <v>24</v>
      </c>
      <c r="D29" s="6">
        <v>21</v>
      </c>
      <c r="E2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0.875</v>
      </c>
      <c r="F29" s="6">
        <v>9</v>
      </c>
      <c r="G2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0.42857142857142855</v>
      </c>
      <c r="H29" s="6" t="s">
        <v>422</v>
      </c>
      <c r="I29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30" spans="1:9" x14ac:dyDescent="0.25">
      <c r="A30" s="1" t="s">
        <v>85</v>
      </c>
      <c r="B30" s="2" t="s">
        <v>86</v>
      </c>
      <c r="C30" s="6">
        <v>1086</v>
      </c>
      <c r="D30" s="6">
        <v>1476</v>
      </c>
      <c r="E3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1.3591160220994476</v>
      </c>
      <c r="F30" s="6">
        <v>285</v>
      </c>
      <c r="G3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0.19308943089430894</v>
      </c>
      <c r="H30" s="6">
        <v>201</v>
      </c>
      <c r="I30" s="7">
        <f>IFERROR(IF(Taulukko13[[#This Row],[Tieto puuttuu HOKSista: urasuunnitelma]]="1-4",3,Taulukko13[[#This Row],[Tieto puuttuu HOKSista: urasuunnitelma]]/Taulukko13[[#This Row],[HOKSien määrä, joissa koulutuksen alkamisvuosi 2024]]),"")</f>
        <v>0.13617886178861788</v>
      </c>
    </row>
    <row r="31" spans="1:9" x14ac:dyDescent="0.25">
      <c r="A31" s="1" t="s">
        <v>87</v>
      </c>
      <c r="B31" s="2" t="s">
        <v>88</v>
      </c>
      <c r="C31" s="6">
        <v>99</v>
      </c>
      <c r="D31" s="6">
        <v>108</v>
      </c>
      <c r="E3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1.0909090909090908</v>
      </c>
      <c r="F31" s="6">
        <v>18</v>
      </c>
      <c r="G3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0.16666666666666666</v>
      </c>
      <c r="H31" s="6">
        <v>21</v>
      </c>
      <c r="I31" s="7">
        <f>IFERROR(IF(Taulukko13[[#This Row],[Tieto puuttuu HOKSista: urasuunnitelma]]="1-4",3,Taulukko13[[#This Row],[Tieto puuttuu HOKSista: urasuunnitelma]]/Taulukko13[[#This Row],[HOKSien määrä, joissa koulutuksen alkamisvuosi 2024]]),"")</f>
        <v>0.19444444444444445</v>
      </c>
    </row>
    <row r="32" spans="1:9" x14ac:dyDescent="0.25">
      <c r="A32" s="1" t="s">
        <v>90</v>
      </c>
      <c r="B32" s="2" t="s">
        <v>91</v>
      </c>
      <c r="C32" s="6">
        <v>30</v>
      </c>
      <c r="D32" s="6">
        <v>12</v>
      </c>
      <c r="E3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0.4</v>
      </c>
      <c r="F32" s="6" t="s">
        <v>422</v>
      </c>
      <c r="G32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32" s="6">
        <v>12</v>
      </c>
      <c r="I32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33" spans="1:9" x14ac:dyDescent="0.25">
      <c r="A33" s="1" t="s">
        <v>92</v>
      </c>
      <c r="B33" s="2" t="s">
        <v>93</v>
      </c>
      <c r="C33" s="6">
        <v>1929</v>
      </c>
      <c r="D33" s="6">
        <v>2043</v>
      </c>
      <c r="E3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1.0590979782270606</v>
      </c>
      <c r="F33" s="6">
        <v>450</v>
      </c>
      <c r="G3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0.22026431718061673</v>
      </c>
      <c r="H33" s="6">
        <v>1710</v>
      </c>
      <c r="I33" s="7">
        <f>IFERROR(IF(Taulukko13[[#This Row],[Tieto puuttuu HOKSista: urasuunnitelma]]="1-4",3,Taulukko13[[#This Row],[Tieto puuttuu HOKSista: urasuunnitelma]]/Taulukko13[[#This Row],[HOKSien määrä, joissa koulutuksen alkamisvuosi 2024]]),"")</f>
        <v>0.83700440528634357</v>
      </c>
    </row>
    <row r="34" spans="1:9" x14ac:dyDescent="0.25">
      <c r="A34" s="1" t="s">
        <v>94</v>
      </c>
      <c r="B34" s="2" t="s">
        <v>95</v>
      </c>
      <c r="C34" s="6">
        <v>213</v>
      </c>
      <c r="D34" s="6">
        <v>216</v>
      </c>
      <c r="E3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1.0140845070422535</v>
      </c>
      <c r="F34" s="6">
        <v>0</v>
      </c>
      <c r="G3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34" s="6" t="s">
        <v>422</v>
      </c>
      <c r="I34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35" spans="1:9" x14ac:dyDescent="0.25">
      <c r="A35" s="1" t="s">
        <v>96</v>
      </c>
      <c r="B35" s="2" t="s">
        <v>97</v>
      </c>
      <c r="C35" s="6">
        <v>4374</v>
      </c>
      <c r="D35" s="6">
        <v>4362</v>
      </c>
      <c r="E3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0.99725651577503427</v>
      </c>
      <c r="F35" s="6">
        <v>657</v>
      </c>
      <c r="G3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0.15061898211829436</v>
      </c>
      <c r="H35" s="6">
        <v>1824</v>
      </c>
      <c r="I35" s="7">
        <f>IFERROR(IF(Taulukko13[[#This Row],[Tieto puuttuu HOKSista: urasuunnitelma]]="1-4",3,Taulukko13[[#This Row],[Tieto puuttuu HOKSista: urasuunnitelma]]/Taulukko13[[#This Row],[HOKSien määrä, joissa koulutuksen alkamisvuosi 2024]]),"")</f>
        <v>0.41815680880330125</v>
      </c>
    </row>
    <row r="36" spans="1:9" x14ac:dyDescent="0.25">
      <c r="A36" s="1" t="s">
        <v>99</v>
      </c>
      <c r="B36" s="2" t="s">
        <v>100</v>
      </c>
      <c r="C36" s="6">
        <v>153</v>
      </c>
      <c r="D36" s="6">
        <v>150</v>
      </c>
      <c r="E3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0.98039215686274506</v>
      </c>
      <c r="F36" s="6">
        <v>12</v>
      </c>
      <c r="G3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0.08</v>
      </c>
      <c r="H36" s="6">
        <v>24</v>
      </c>
      <c r="I36" s="7">
        <f>IFERROR(IF(Taulukko13[[#This Row],[Tieto puuttuu HOKSista: urasuunnitelma]]="1-4",3,Taulukko13[[#This Row],[Tieto puuttuu HOKSista: urasuunnitelma]]/Taulukko13[[#This Row],[HOKSien määrä, joissa koulutuksen alkamisvuosi 2024]]),"")</f>
        <v>0.16</v>
      </c>
    </row>
    <row r="37" spans="1:9" x14ac:dyDescent="0.25">
      <c r="A37" s="1" t="s">
        <v>101</v>
      </c>
      <c r="B37" s="2" t="s">
        <v>102</v>
      </c>
      <c r="C37" s="6">
        <v>123</v>
      </c>
      <c r="D37" s="6">
        <v>102</v>
      </c>
      <c r="E3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0.82926829268292679</v>
      </c>
      <c r="F37" s="6">
        <v>42</v>
      </c>
      <c r="G3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0.41176470588235292</v>
      </c>
      <c r="H37" s="6" t="s">
        <v>422</v>
      </c>
      <c r="I37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38" spans="1:9" x14ac:dyDescent="0.25">
      <c r="A38" s="1" t="s">
        <v>103</v>
      </c>
      <c r="B38" s="2" t="s">
        <v>104</v>
      </c>
      <c r="C38" s="6">
        <v>363</v>
      </c>
      <c r="D38" s="6">
        <v>324</v>
      </c>
      <c r="E3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0.8925619834710744</v>
      </c>
      <c r="F38" s="6">
        <v>93</v>
      </c>
      <c r="G3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0.28703703703703703</v>
      </c>
      <c r="H38" s="6">
        <v>87</v>
      </c>
      <c r="I38" s="7">
        <f>IFERROR(IF(Taulukko13[[#This Row],[Tieto puuttuu HOKSista: urasuunnitelma]]="1-4",3,Taulukko13[[#This Row],[Tieto puuttuu HOKSista: urasuunnitelma]]/Taulukko13[[#This Row],[HOKSien määrä, joissa koulutuksen alkamisvuosi 2024]]),"")</f>
        <v>0.26851851851851855</v>
      </c>
    </row>
    <row r="39" spans="1:9" x14ac:dyDescent="0.25">
      <c r="A39" s="1" t="s">
        <v>106</v>
      </c>
      <c r="B39" s="2" t="s">
        <v>107</v>
      </c>
      <c r="C39" s="6">
        <v>1830</v>
      </c>
      <c r="D39" s="6">
        <v>1806</v>
      </c>
      <c r="E3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0.9868852459016394</v>
      </c>
      <c r="F39" s="6">
        <v>183</v>
      </c>
      <c r="G3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0.10132890365448505</v>
      </c>
      <c r="H39" s="6" t="s">
        <v>422</v>
      </c>
      <c r="I39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40" spans="1:9" x14ac:dyDescent="0.25">
      <c r="A40" s="1" t="s">
        <v>109</v>
      </c>
      <c r="B40" s="2" t="s">
        <v>110</v>
      </c>
      <c r="C40" s="6">
        <v>63</v>
      </c>
      <c r="D40" s="6">
        <v>93</v>
      </c>
      <c r="E4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1.4761904761904763</v>
      </c>
      <c r="F40" s="6">
        <v>6</v>
      </c>
      <c r="G4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6.4516129032258063E-2</v>
      </c>
      <c r="H40" s="6">
        <v>18</v>
      </c>
      <c r="I40" s="7">
        <f>IFERROR(IF(Taulukko13[[#This Row],[Tieto puuttuu HOKSista: urasuunnitelma]]="1-4",3,Taulukko13[[#This Row],[Tieto puuttuu HOKSista: urasuunnitelma]]/Taulukko13[[#This Row],[HOKSien määrä, joissa koulutuksen alkamisvuosi 2024]]),"")</f>
        <v>0.19354838709677419</v>
      </c>
    </row>
    <row r="41" spans="1:9" x14ac:dyDescent="0.25">
      <c r="A41" s="1" t="s">
        <v>111</v>
      </c>
      <c r="B41" s="2" t="s">
        <v>112</v>
      </c>
      <c r="C41" s="6">
        <v>78</v>
      </c>
      <c r="D41" s="6">
        <v>57</v>
      </c>
      <c r="E4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0.73076923076923073</v>
      </c>
      <c r="F41" s="6">
        <v>0</v>
      </c>
      <c r="G4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41" s="6">
        <v>30</v>
      </c>
      <c r="I41" s="7">
        <f>IFERROR(IF(Taulukko13[[#This Row],[Tieto puuttuu HOKSista: urasuunnitelma]]="1-4",3,Taulukko13[[#This Row],[Tieto puuttuu HOKSista: urasuunnitelma]]/Taulukko13[[#This Row],[HOKSien määrä, joissa koulutuksen alkamisvuosi 2024]]),"")</f>
        <v>0.52631578947368418</v>
      </c>
    </row>
    <row r="42" spans="1:9" x14ac:dyDescent="0.25">
      <c r="A42" s="1" t="s">
        <v>113</v>
      </c>
      <c r="B42" s="2" t="s">
        <v>114</v>
      </c>
      <c r="C42" s="6">
        <v>174</v>
      </c>
      <c r="D42" s="6">
        <v>6</v>
      </c>
      <c r="E4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3.4482758620689655E-2</v>
      </c>
      <c r="F42" s="6">
        <v>0</v>
      </c>
      <c r="G42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42" s="6">
        <v>0</v>
      </c>
      <c r="I42" s="7">
        <f>IFERROR(IF(Taulukko13[[#This Row],[Tieto puuttuu HOKSista: urasuunnitelma]]="1-4",3,Taulukko13[[#This Row],[Tieto puuttuu HOKSista: urasuunnitelma]]/Taulukko13[[#This Row],[HOKSien määrä, joissa koulutuksen alkamisvuosi 2024]]),"")</f>
        <v>0</v>
      </c>
    </row>
    <row r="43" spans="1:9" x14ac:dyDescent="0.25">
      <c r="A43" s="1" t="s">
        <v>115</v>
      </c>
      <c r="B43" s="2" t="s">
        <v>116</v>
      </c>
      <c r="C43" s="6">
        <v>21</v>
      </c>
      <c r="D43" s="6">
        <v>24</v>
      </c>
      <c r="E4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1.1428571428571428</v>
      </c>
      <c r="F43" s="6" t="s">
        <v>422</v>
      </c>
      <c r="G43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43" s="6">
        <v>0</v>
      </c>
      <c r="I43" s="7">
        <f>IFERROR(IF(Taulukko13[[#This Row],[Tieto puuttuu HOKSista: urasuunnitelma]]="1-4",3,Taulukko13[[#This Row],[Tieto puuttuu HOKSista: urasuunnitelma]]/Taulukko13[[#This Row],[HOKSien määrä, joissa koulutuksen alkamisvuosi 2024]]),"")</f>
        <v>0</v>
      </c>
    </row>
    <row r="44" spans="1:9" x14ac:dyDescent="0.25">
      <c r="A44" s="1" t="s">
        <v>117</v>
      </c>
      <c r="B44" s="2" t="s">
        <v>118</v>
      </c>
      <c r="C44" s="6">
        <v>126</v>
      </c>
      <c r="D44" s="6">
        <v>39</v>
      </c>
      <c r="E4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0.30952380952380953</v>
      </c>
      <c r="F44" s="6">
        <v>27</v>
      </c>
      <c r="G4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0.69230769230769229</v>
      </c>
      <c r="H44" s="6">
        <v>39</v>
      </c>
      <c r="I44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45" spans="1:9" x14ac:dyDescent="0.25">
      <c r="A45" s="1" t="s">
        <v>119</v>
      </c>
      <c r="B45" s="2" t="s">
        <v>120</v>
      </c>
      <c r="C45" s="6">
        <v>1821</v>
      </c>
      <c r="D45" s="6">
        <v>1812</v>
      </c>
      <c r="E4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0.99505766062602963</v>
      </c>
      <c r="F45" s="6">
        <v>342</v>
      </c>
      <c r="G4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0.18874172185430463</v>
      </c>
      <c r="H45" s="6">
        <v>549</v>
      </c>
      <c r="I45" s="7">
        <f>IFERROR(IF(Taulukko13[[#This Row],[Tieto puuttuu HOKSista: urasuunnitelma]]="1-4",3,Taulukko13[[#This Row],[Tieto puuttuu HOKSista: urasuunnitelma]]/Taulukko13[[#This Row],[HOKSien määrä, joissa koulutuksen alkamisvuosi 2024]]),"")</f>
        <v>0.30298013245033112</v>
      </c>
    </row>
    <row r="46" spans="1:9" x14ac:dyDescent="0.25">
      <c r="A46" s="1" t="s">
        <v>122</v>
      </c>
      <c r="B46" s="2" t="s">
        <v>123</v>
      </c>
      <c r="C46" s="6">
        <v>15</v>
      </c>
      <c r="D46" s="6">
        <v>15</v>
      </c>
      <c r="E4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46" s="6">
        <v>6</v>
      </c>
      <c r="G4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0.4</v>
      </c>
      <c r="H46" s="6">
        <v>15</v>
      </c>
      <c r="I46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47" spans="1:9" x14ac:dyDescent="0.25">
      <c r="A47" s="1" t="s">
        <v>125</v>
      </c>
      <c r="B47" s="2" t="s">
        <v>126</v>
      </c>
      <c r="C47" s="6">
        <v>1938</v>
      </c>
      <c r="D47" s="6">
        <v>2133</v>
      </c>
      <c r="E4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1.1006191950464397</v>
      </c>
      <c r="F47" s="6">
        <v>510</v>
      </c>
      <c r="G4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0.23909985935302391</v>
      </c>
      <c r="H47" s="6">
        <v>714</v>
      </c>
      <c r="I47" s="7">
        <f>IFERROR(IF(Taulukko13[[#This Row],[Tieto puuttuu HOKSista: urasuunnitelma]]="1-4",3,Taulukko13[[#This Row],[Tieto puuttuu HOKSista: urasuunnitelma]]/Taulukko13[[#This Row],[HOKSien määrä, joissa koulutuksen alkamisvuosi 2024]]),"")</f>
        <v>0.33473980309423346</v>
      </c>
    </row>
    <row r="48" spans="1:9" x14ac:dyDescent="0.25">
      <c r="A48" s="1" t="s">
        <v>127</v>
      </c>
      <c r="B48" s="2" t="s">
        <v>128</v>
      </c>
      <c r="C48" s="6">
        <v>5670</v>
      </c>
      <c r="D48" s="6">
        <v>6384</v>
      </c>
      <c r="E4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1.125925925925926</v>
      </c>
      <c r="F48" s="6">
        <v>1557</v>
      </c>
      <c r="G4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0.24389097744360902</v>
      </c>
      <c r="H48" s="6">
        <v>909</v>
      </c>
      <c r="I48" s="7">
        <f>IFERROR(IF(Taulukko13[[#This Row],[Tieto puuttuu HOKSista: urasuunnitelma]]="1-4",3,Taulukko13[[#This Row],[Tieto puuttuu HOKSista: urasuunnitelma]]/Taulukko13[[#This Row],[HOKSien määrä, joissa koulutuksen alkamisvuosi 2024]]),"")</f>
        <v>0.14238721804511278</v>
      </c>
    </row>
    <row r="49" spans="1:9" x14ac:dyDescent="0.25">
      <c r="A49" s="1" t="s">
        <v>129</v>
      </c>
      <c r="B49" s="2" t="s">
        <v>130</v>
      </c>
      <c r="C49" s="6">
        <v>711</v>
      </c>
      <c r="D49" s="6">
        <v>246</v>
      </c>
      <c r="E4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0.34599156118143459</v>
      </c>
      <c r="F49" s="6">
        <v>39</v>
      </c>
      <c r="G4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0.15853658536585366</v>
      </c>
      <c r="H49" s="6">
        <v>0</v>
      </c>
      <c r="I49" s="7">
        <f>IFERROR(IF(Taulukko13[[#This Row],[Tieto puuttuu HOKSista: urasuunnitelma]]="1-4",3,Taulukko13[[#This Row],[Tieto puuttuu HOKSista: urasuunnitelma]]/Taulukko13[[#This Row],[HOKSien määrä, joissa koulutuksen alkamisvuosi 2024]]),"")</f>
        <v>0</v>
      </c>
    </row>
    <row r="50" spans="1:9" x14ac:dyDescent="0.25">
      <c r="A50" s="1" t="s">
        <v>131</v>
      </c>
      <c r="B50" s="2" t="s">
        <v>132</v>
      </c>
      <c r="C50" s="6">
        <v>516</v>
      </c>
      <c r="D50" s="6">
        <v>579</v>
      </c>
      <c r="E5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1.1220930232558139</v>
      </c>
      <c r="F50" s="6">
        <v>210</v>
      </c>
      <c r="G5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0.36269430051813473</v>
      </c>
      <c r="H50" s="6">
        <v>18</v>
      </c>
      <c r="I50" s="7">
        <f>IFERROR(IF(Taulukko13[[#This Row],[Tieto puuttuu HOKSista: urasuunnitelma]]="1-4",3,Taulukko13[[#This Row],[Tieto puuttuu HOKSista: urasuunnitelma]]/Taulukko13[[#This Row],[HOKSien määrä, joissa koulutuksen alkamisvuosi 2024]]),"")</f>
        <v>3.1088082901554404E-2</v>
      </c>
    </row>
    <row r="51" spans="1:9" x14ac:dyDescent="0.25">
      <c r="A51" s="1" t="s">
        <v>133</v>
      </c>
      <c r="B51" s="2" t="s">
        <v>134</v>
      </c>
      <c r="C51" s="6">
        <v>1512</v>
      </c>
      <c r="D51" s="6">
        <v>1506</v>
      </c>
      <c r="E5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0.99603174603174605</v>
      </c>
      <c r="F51" s="6">
        <v>90</v>
      </c>
      <c r="G5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5.9760956175298807E-2</v>
      </c>
      <c r="H51" s="6">
        <v>504</v>
      </c>
      <c r="I51" s="7">
        <f>IFERROR(IF(Taulukko13[[#This Row],[Tieto puuttuu HOKSista: urasuunnitelma]]="1-4",3,Taulukko13[[#This Row],[Tieto puuttuu HOKSista: urasuunnitelma]]/Taulukko13[[#This Row],[HOKSien määrä, joissa koulutuksen alkamisvuosi 2024]]),"")</f>
        <v>0.33466135458167329</v>
      </c>
    </row>
    <row r="52" spans="1:9" x14ac:dyDescent="0.25">
      <c r="A52" s="1" t="s">
        <v>135</v>
      </c>
      <c r="B52" s="2" t="s">
        <v>136</v>
      </c>
      <c r="C52" s="6">
        <v>30</v>
      </c>
      <c r="D52" s="6">
        <v>33</v>
      </c>
      <c r="E5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1.1000000000000001</v>
      </c>
      <c r="F52" s="6">
        <v>21</v>
      </c>
      <c r="G52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0.63636363636363635</v>
      </c>
      <c r="H52" s="6">
        <v>21</v>
      </c>
      <c r="I52" s="7">
        <f>IFERROR(IF(Taulukko13[[#This Row],[Tieto puuttuu HOKSista: urasuunnitelma]]="1-4",3,Taulukko13[[#This Row],[Tieto puuttuu HOKSista: urasuunnitelma]]/Taulukko13[[#This Row],[HOKSien määrä, joissa koulutuksen alkamisvuosi 2024]]),"")</f>
        <v>0.63636363636363635</v>
      </c>
    </row>
    <row r="53" spans="1:9" x14ac:dyDescent="0.25">
      <c r="A53" s="1" t="s">
        <v>137</v>
      </c>
      <c r="B53" s="2" t="s">
        <v>138</v>
      </c>
      <c r="C53" s="6">
        <v>177</v>
      </c>
      <c r="D53" s="6">
        <v>150</v>
      </c>
      <c r="E5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0.84745762711864403</v>
      </c>
      <c r="F53" s="6" t="s">
        <v>422</v>
      </c>
      <c r="G53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53" s="6">
        <v>78</v>
      </c>
      <c r="I53" s="7">
        <f>IFERROR(IF(Taulukko13[[#This Row],[Tieto puuttuu HOKSista: urasuunnitelma]]="1-4",3,Taulukko13[[#This Row],[Tieto puuttuu HOKSista: urasuunnitelma]]/Taulukko13[[#This Row],[HOKSien määrä, joissa koulutuksen alkamisvuosi 2024]]),"")</f>
        <v>0.52</v>
      </c>
    </row>
    <row r="54" spans="1:9" x14ac:dyDescent="0.25">
      <c r="A54" s="1" t="s">
        <v>139</v>
      </c>
      <c r="B54" s="2" t="s">
        <v>140</v>
      </c>
      <c r="C54" s="6">
        <v>24</v>
      </c>
      <c r="D54" s="6">
        <v>24</v>
      </c>
      <c r="E5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54" s="6">
        <v>0</v>
      </c>
      <c r="G5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54" s="6">
        <v>0</v>
      </c>
      <c r="I54" s="7">
        <f>IFERROR(IF(Taulukko13[[#This Row],[Tieto puuttuu HOKSista: urasuunnitelma]]="1-4",3,Taulukko13[[#This Row],[Tieto puuttuu HOKSista: urasuunnitelma]]/Taulukko13[[#This Row],[HOKSien määrä, joissa koulutuksen alkamisvuosi 2024]]),"")</f>
        <v>0</v>
      </c>
    </row>
    <row r="55" spans="1:9" x14ac:dyDescent="0.25">
      <c r="A55" s="1" t="s">
        <v>141</v>
      </c>
      <c r="B55" s="2" t="s">
        <v>142</v>
      </c>
      <c r="C55" s="6">
        <v>72</v>
      </c>
      <c r="D55" s="6">
        <v>45</v>
      </c>
      <c r="E5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0.625</v>
      </c>
      <c r="F55" s="6" t="s">
        <v>422</v>
      </c>
      <c r="G55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55" s="6">
        <v>39</v>
      </c>
      <c r="I55" s="7">
        <f>IFERROR(IF(Taulukko13[[#This Row],[Tieto puuttuu HOKSista: urasuunnitelma]]="1-4",3,Taulukko13[[#This Row],[Tieto puuttuu HOKSista: urasuunnitelma]]/Taulukko13[[#This Row],[HOKSien määrä, joissa koulutuksen alkamisvuosi 2024]]),"")</f>
        <v>0.8666666666666667</v>
      </c>
    </row>
    <row r="56" spans="1:9" x14ac:dyDescent="0.25">
      <c r="A56" s="1" t="s">
        <v>143</v>
      </c>
      <c r="B56" s="2" t="s">
        <v>144</v>
      </c>
      <c r="C56" s="6">
        <v>1755</v>
      </c>
      <c r="D56" s="6">
        <v>1821</v>
      </c>
      <c r="E5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1.0376068376068377</v>
      </c>
      <c r="F56" s="6">
        <v>303</v>
      </c>
      <c r="G5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0.16639209225700163</v>
      </c>
      <c r="H56" s="6">
        <v>1143</v>
      </c>
      <c r="I56" s="7">
        <f>IFERROR(IF(Taulukko13[[#This Row],[Tieto puuttuu HOKSista: urasuunnitelma]]="1-4",3,Taulukko13[[#This Row],[Tieto puuttuu HOKSista: urasuunnitelma]]/Taulukko13[[#This Row],[HOKSien määrä, joissa koulutuksen alkamisvuosi 2024]]),"")</f>
        <v>0.62767710049423397</v>
      </c>
    </row>
    <row r="57" spans="1:9" x14ac:dyDescent="0.25">
      <c r="A57" s="1" t="s">
        <v>145</v>
      </c>
      <c r="B57" s="2" t="s">
        <v>146</v>
      </c>
      <c r="C57" s="6">
        <v>4296</v>
      </c>
      <c r="D57" s="6">
        <v>3954</v>
      </c>
      <c r="E5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0.92039106145251393</v>
      </c>
      <c r="F57" s="6">
        <v>345</v>
      </c>
      <c r="G5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8.7253414264036419E-2</v>
      </c>
      <c r="H57" s="6">
        <v>1518</v>
      </c>
      <c r="I57" s="7">
        <f>IFERROR(IF(Taulukko13[[#This Row],[Tieto puuttuu HOKSista: urasuunnitelma]]="1-4",3,Taulukko13[[#This Row],[Tieto puuttuu HOKSista: urasuunnitelma]]/Taulukko13[[#This Row],[HOKSien määrä, joissa koulutuksen alkamisvuosi 2024]]),"")</f>
        <v>0.38391502276176026</v>
      </c>
    </row>
    <row r="58" spans="1:9" x14ac:dyDescent="0.25">
      <c r="A58" s="1" t="s">
        <v>148</v>
      </c>
      <c r="B58" s="2" t="s">
        <v>149</v>
      </c>
      <c r="C58" s="6">
        <v>591</v>
      </c>
      <c r="D58" s="6">
        <v>630</v>
      </c>
      <c r="E5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1.0659898477157361</v>
      </c>
      <c r="F58" s="6">
        <v>144</v>
      </c>
      <c r="G5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0.22857142857142856</v>
      </c>
      <c r="H58" s="6">
        <v>240</v>
      </c>
      <c r="I58" s="7">
        <f>IFERROR(IF(Taulukko13[[#This Row],[Tieto puuttuu HOKSista: urasuunnitelma]]="1-4",3,Taulukko13[[#This Row],[Tieto puuttuu HOKSista: urasuunnitelma]]/Taulukko13[[#This Row],[HOKSien määrä, joissa koulutuksen alkamisvuosi 2024]]),"")</f>
        <v>0.38095238095238093</v>
      </c>
    </row>
    <row r="59" spans="1:9" x14ac:dyDescent="0.25">
      <c r="A59" s="1" t="s">
        <v>150</v>
      </c>
      <c r="B59" s="2" t="s">
        <v>151</v>
      </c>
      <c r="C59" s="6">
        <v>4413</v>
      </c>
      <c r="D59" s="6">
        <v>4674</v>
      </c>
      <c r="E5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1.0591434398368458</v>
      </c>
      <c r="F59" s="6">
        <v>582</v>
      </c>
      <c r="G5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0.1245186136071887</v>
      </c>
      <c r="H59" s="6">
        <v>1176</v>
      </c>
      <c r="I59" s="7">
        <f>IFERROR(IF(Taulukko13[[#This Row],[Tieto puuttuu HOKSista: urasuunnitelma]]="1-4",3,Taulukko13[[#This Row],[Tieto puuttuu HOKSista: urasuunnitelma]]/Taulukko13[[#This Row],[HOKSien määrä, joissa koulutuksen alkamisvuosi 2024]]),"")</f>
        <v>0.251604621309371</v>
      </c>
    </row>
    <row r="60" spans="1:9" x14ac:dyDescent="0.25">
      <c r="A60" s="1" t="s">
        <v>152</v>
      </c>
      <c r="B60" s="2" t="s">
        <v>153</v>
      </c>
      <c r="C60" s="6">
        <v>1413</v>
      </c>
      <c r="D60" s="6">
        <v>1524</v>
      </c>
      <c r="E6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1.078556263269639</v>
      </c>
      <c r="F60" s="6">
        <v>237</v>
      </c>
      <c r="G6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0.15551181102362205</v>
      </c>
      <c r="H60" s="6">
        <v>21</v>
      </c>
      <c r="I60" s="7">
        <f>IFERROR(IF(Taulukko13[[#This Row],[Tieto puuttuu HOKSista: urasuunnitelma]]="1-4",3,Taulukko13[[#This Row],[Tieto puuttuu HOKSista: urasuunnitelma]]/Taulukko13[[#This Row],[HOKSien määrä, joissa koulutuksen alkamisvuosi 2024]]),"")</f>
        <v>1.3779527559055118E-2</v>
      </c>
    </row>
    <row r="61" spans="1:9" x14ac:dyDescent="0.25">
      <c r="A61" s="1" t="s">
        <v>154</v>
      </c>
      <c r="B61" s="2" t="s">
        <v>155</v>
      </c>
      <c r="C61" s="6">
        <v>1470</v>
      </c>
      <c r="D61" s="6">
        <v>1407</v>
      </c>
      <c r="E6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0.95714285714285718</v>
      </c>
      <c r="F61" s="6">
        <v>141</v>
      </c>
      <c r="G6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0.10021321961620469</v>
      </c>
      <c r="H61" s="6">
        <v>570</v>
      </c>
      <c r="I61" s="7">
        <f>IFERROR(IF(Taulukko13[[#This Row],[Tieto puuttuu HOKSista: urasuunnitelma]]="1-4",3,Taulukko13[[#This Row],[Tieto puuttuu HOKSista: urasuunnitelma]]/Taulukko13[[#This Row],[HOKSien määrä, joissa koulutuksen alkamisvuosi 2024]]),"")</f>
        <v>0.40511727078891258</v>
      </c>
    </row>
    <row r="62" spans="1:9" x14ac:dyDescent="0.25">
      <c r="A62" s="1" t="s">
        <v>156</v>
      </c>
      <c r="B62" s="2" t="s">
        <v>157</v>
      </c>
      <c r="C62" s="6">
        <v>126</v>
      </c>
      <c r="D62" s="6">
        <v>135</v>
      </c>
      <c r="E6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1.0714285714285714</v>
      </c>
      <c r="F62" s="6" t="s">
        <v>422</v>
      </c>
      <c r="G62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62" s="6">
        <v>24</v>
      </c>
      <c r="I62" s="7">
        <f>IFERROR(IF(Taulukko13[[#This Row],[Tieto puuttuu HOKSista: urasuunnitelma]]="1-4",3,Taulukko13[[#This Row],[Tieto puuttuu HOKSista: urasuunnitelma]]/Taulukko13[[#This Row],[HOKSien määrä, joissa koulutuksen alkamisvuosi 2024]]),"")</f>
        <v>0.17777777777777778</v>
      </c>
    </row>
    <row r="63" spans="1:9" x14ac:dyDescent="0.25">
      <c r="A63" s="1" t="s">
        <v>158</v>
      </c>
      <c r="B63" s="2" t="s">
        <v>159</v>
      </c>
      <c r="C63" s="6">
        <v>27</v>
      </c>
      <c r="D63" s="6">
        <v>27</v>
      </c>
      <c r="E6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63" s="6">
        <v>0</v>
      </c>
      <c r="G6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63" s="6">
        <v>27</v>
      </c>
      <c r="I63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64" spans="1:9" x14ac:dyDescent="0.25">
      <c r="A64" s="1" t="s">
        <v>161</v>
      </c>
      <c r="B64" s="2" t="s">
        <v>162</v>
      </c>
      <c r="C64" s="6">
        <v>84</v>
      </c>
      <c r="D64" s="6">
        <v>78</v>
      </c>
      <c r="E6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0.9285714285714286</v>
      </c>
      <c r="F64" s="6">
        <v>21</v>
      </c>
      <c r="G6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0.26923076923076922</v>
      </c>
      <c r="H64" s="6" t="s">
        <v>422</v>
      </c>
      <c r="I64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65" spans="1:9" x14ac:dyDescent="0.25">
      <c r="A65" s="1" t="s">
        <v>163</v>
      </c>
      <c r="B65" s="2" t="s">
        <v>164</v>
      </c>
      <c r="C65" s="6">
        <v>174</v>
      </c>
      <c r="D65" s="6">
        <v>108</v>
      </c>
      <c r="E6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0.62068965517241381</v>
      </c>
      <c r="F65" s="6">
        <v>9</v>
      </c>
      <c r="G6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8.3333333333333329E-2</v>
      </c>
      <c r="H65" s="6">
        <v>12</v>
      </c>
      <c r="I65" s="7">
        <f>IFERROR(IF(Taulukko13[[#This Row],[Tieto puuttuu HOKSista: urasuunnitelma]]="1-4",3,Taulukko13[[#This Row],[Tieto puuttuu HOKSista: urasuunnitelma]]/Taulukko13[[#This Row],[HOKSien määrä, joissa koulutuksen alkamisvuosi 2024]]),"")</f>
        <v>0.1111111111111111</v>
      </c>
    </row>
    <row r="66" spans="1:9" x14ac:dyDescent="0.25">
      <c r="A66" s="1" t="s">
        <v>165</v>
      </c>
      <c r="B66" s="2" t="s">
        <v>166</v>
      </c>
      <c r="C66" s="6">
        <v>12</v>
      </c>
      <c r="D66" s="6">
        <v>9</v>
      </c>
      <c r="E6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0.75</v>
      </c>
      <c r="F66" s="6">
        <v>9</v>
      </c>
      <c r="G6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1</v>
      </c>
      <c r="H66" s="6">
        <v>9</v>
      </c>
      <c r="I66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67" spans="1:9" x14ac:dyDescent="0.25">
      <c r="A67" s="1" t="s">
        <v>167</v>
      </c>
      <c r="B67" s="2" t="s">
        <v>168</v>
      </c>
      <c r="C67" s="6">
        <v>48</v>
      </c>
      <c r="D67" s="6">
        <v>33</v>
      </c>
      <c r="E6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0.6875</v>
      </c>
      <c r="F67" s="6" t="s">
        <v>422</v>
      </c>
      <c r="G67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67" s="6">
        <v>21</v>
      </c>
      <c r="I67" s="7">
        <f>IFERROR(IF(Taulukko13[[#This Row],[Tieto puuttuu HOKSista: urasuunnitelma]]="1-4",3,Taulukko13[[#This Row],[Tieto puuttuu HOKSista: urasuunnitelma]]/Taulukko13[[#This Row],[HOKSien määrä, joissa koulutuksen alkamisvuosi 2024]]),"")</f>
        <v>0.63636363636363635</v>
      </c>
    </row>
    <row r="68" spans="1:9" x14ac:dyDescent="0.25">
      <c r="A68" s="1" t="s">
        <v>169</v>
      </c>
      <c r="B68" s="2" t="s">
        <v>170</v>
      </c>
      <c r="C68" s="6">
        <v>30</v>
      </c>
      <c r="D68" s="6">
        <v>33</v>
      </c>
      <c r="E6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1.1000000000000001</v>
      </c>
      <c r="F68" s="6">
        <v>0</v>
      </c>
      <c r="G6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68" s="6" t="s">
        <v>422</v>
      </c>
      <c r="I68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69" spans="1:9" x14ac:dyDescent="0.25">
      <c r="A69" s="1" t="s">
        <v>171</v>
      </c>
      <c r="B69" s="2" t="s">
        <v>172</v>
      </c>
      <c r="C69" s="6">
        <v>21</v>
      </c>
      <c r="D69" s="6">
        <v>24</v>
      </c>
      <c r="E6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1.1428571428571428</v>
      </c>
      <c r="F69" s="6">
        <v>12</v>
      </c>
      <c r="G6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0.5</v>
      </c>
      <c r="H69" s="6">
        <v>0</v>
      </c>
      <c r="I69" s="7">
        <f>IFERROR(IF(Taulukko13[[#This Row],[Tieto puuttuu HOKSista: urasuunnitelma]]="1-4",3,Taulukko13[[#This Row],[Tieto puuttuu HOKSista: urasuunnitelma]]/Taulukko13[[#This Row],[HOKSien määrä, joissa koulutuksen alkamisvuosi 2024]]),"")</f>
        <v>0</v>
      </c>
    </row>
    <row r="70" spans="1:9" x14ac:dyDescent="0.25">
      <c r="A70" s="1" t="s">
        <v>173</v>
      </c>
      <c r="B70" s="2" t="s">
        <v>174</v>
      </c>
      <c r="C70" s="6">
        <v>873</v>
      </c>
      <c r="D70" s="6">
        <v>900</v>
      </c>
      <c r="E7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1.0309278350515463</v>
      </c>
      <c r="F70" s="6">
        <v>429</v>
      </c>
      <c r="G7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0.47666666666666668</v>
      </c>
      <c r="H70" s="6">
        <v>105</v>
      </c>
      <c r="I70" s="7">
        <f>IFERROR(IF(Taulukko13[[#This Row],[Tieto puuttuu HOKSista: urasuunnitelma]]="1-4",3,Taulukko13[[#This Row],[Tieto puuttuu HOKSista: urasuunnitelma]]/Taulukko13[[#This Row],[HOKSien määrä, joissa koulutuksen alkamisvuosi 2024]]),"")</f>
        <v>0.11666666666666667</v>
      </c>
    </row>
    <row r="71" spans="1:9" x14ac:dyDescent="0.25">
      <c r="A71" s="1" t="s">
        <v>175</v>
      </c>
      <c r="B71" s="2" t="s">
        <v>176</v>
      </c>
      <c r="C71" s="6">
        <v>1020</v>
      </c>
      <c r="D71" s="6">
        <v>1020</v>
      </c>
      <c r="E7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71" s="6">
        <v>129</v>
      </c>
      <c r="G7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0.12647058823529411</v>
      </c>
      <c r="H71" s="6">
        <v>600</v>
      </c>
      <c r="I71" s="7">
        <f>IFERROR(IF(Taulukko13[[#This Row],[Tieto puuttuu HOKSista: urasuunnitelma]]="1-4",3,Taulukko13[[#This Row],[Tieto puuttuu HOKSista: urasuunnitelma]]/Taulukko13[[#This Row],[HOKSien määrä, joissa koulutuksen alkamisvuosi 2024]]),"")</f>
        <v>0.58823529411764708</v>
      </c>
    </row>
    <row r="72" spans="1:9" x14ac:dyDescent="0.25">
      <c r="A72" s="1" t="s">
        <v>177</v>
      </c>
      <c r="B72" s="2" t="s">
        <v>178</v>
      </c>
      <c r="C72" s="6">
        <v>1236</v>
      </c>
      <c r="D72" s="6">
        <v>1377</v>
      </c>
      <c r="E7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1.1140776699029127</v>
      </c>
      <c r="F72" s="6">
        <v>303</v>
      </c>
      <c r="G72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0.22004357298474944</v>
      </c>
      <c r="H72" s="6">
        <v>447</v>
      </c>
      <c r="I72" s="7">
        <f>IFERROR(IF(Taulukko13[[#This Row],[Tieto puuttuu HOKSista: urasuunnitelma]]="1-4",3,Taulukko13[[#This Row],[Tieto puuttuu HOKSista: urasuunnitelma]]/Taulukko13[[#This Row],[HOKSien määrä, joissa koulutuksen alkamisvuosi 2024]]),"")</f>
        <v>0.32461873638344224</v>
      </c>
    </row>
    <row r="73" spans="1:9" x14ac:dyDescent="0.25">
      <c r="A73" s="1" t="s">
        <v>180</v>
      </c>
      <c r="B73" s="2" t="s">
        <v>181</v>
      </c>
      <c r="C73" s="6">
        <v>1761</v>
      </c>
      <c r="D73" s="6">
        <v>1872</v>
      </c>
      <c r="E7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1.0630323679727427</v>
      </c>
      <c r="F73" s="6">
        <v>231</v>
      </c>
      <c r="G7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0.1233974358974359</v>
      </c>
      <c r="H73" s="6">
        <v>1620</v>
      </c>
      <c r="I73" s="7">
        <f>IFERROR(IF(Taulukko13[[#This Row],[Tieto puuttuu HOKSista: urasuunnitelma]]="1-4",3,Taulukko13[[#This Row],[Tieto puuttuu HOKSista: urasuunnitelma]]/Taulukko13[[#This Row],[HOKSien määrä, joissa koulutuksen alkamisvuosi 2024]]),"")</f>
        <v>0.86538461538461542</v>
      </c>
    </row>
    <row r="74" spans="1:9" x14ac:dyDescent="0.25">
      <c r="A74" s="1" t="s">
        <v>182</v>
      </c>
      <c r="B74" s="2" t="s">
        <v>183</v>
      </c>
      <c r="C74" s="6">
        <v>3201</v>
      </c>
      <c r="D74" s="6">
        <v>2712</v>
      </c>
      <c r="E7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0.84723523898781627</v>
      </c>
      <c r="F74" s="6">
        <v>924</v>
      </c>
      <c r="G7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0.34070796460176989</v>
      </c>
      <c r="H74" s="6">
        <v>381</v>
      </c>
      <c r="I74" s="7">
        <f>IFERROR(IF(Taulukko13[[#This Row],[Tieto puuttuu HOKSista: urasuunnitelma]]="1-4",3,Taulukko13[[#This Row],[Tieto puuttuu HOKSista: urasuunnitelma]]/Taulukko13[[#This Row],[HOKSien määrä, joissa koulutuksen alkamisvuosi 2024]]),"")</f>
        <v>0.14048672566371681</v>
      </c>
    </row>
    <row r="75" spans="1:9" x14ac:dyDescent="0.25">
      <c r="A75" s="1" t="s">
        <v>184</v>
      </c>
      <c r="B75" s="2" t="s">
        <v>185</v>
      </c>
      <c r="C75" s="6">
        <v>168</v>
      </c>
      <c r="D75" s="6">
        <v>150</v>
      </c>
      <c r="E7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0.8928571428571429</v>
      </c>
      <c r="F75" s="6">
        <v>12</v>
      </c>
      <c r="G7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0.08</v>
      </c>
      <c r="H75" s="6" t="s">
        <v>422</v>
      </c>
      <c r="I75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76" spans="1:9" x14ac:dyDescent="0.25">
      <c r="A76" s="1" t="s">
        <v>186</v>
      </c>
      <c r="B76" s="2" t="s">
        <v>187</v>
      </c>
      <c r="C76" s="6">
        <v>234</v>
      </c>
      <c r="D76" s="6">
        <v>270</v>
      </c>
      <c r="E7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1.1538461538461537</v>
      </c>
      <c r="F76" s="6">
        <v>39</v>
      </c>
      <c r="G7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0.14444444444444443</v>
      </c>
      <c r="H76" s="6">
        <v>6</v>
      </c>
      <c r="I76" s="7">
        <f>IFERROR(IF(Taulukko13[[#This Row],[Tieto puuttuu HOKSista: urasuunnitelma]]="1-4",3,Taulukko13[[#This Row],[Tieto puuttuu HOKSista: urasuunnitelma]]/Taulukko13[[#This Row],[HOKSien määrä, joissa koulutuksen alkamisvuosi 2024]]),"")</f>
        <v>2.2222222222222223E-2</v>
      </c>
    </row>
    <row r="77" spans="1:9" x14ac:dyDescent="0.25">
      <c r="A77" s="1" t="s">
        <v>188</v>
      </c>
      <c r="B77" s="2" t="s">
        <v>189</v>
      </c>
      <c r="C77" s="6">
        <v>210</v>
      </c>
      <c r="D77" s="6">
        <v>153</v>
      </c>
      <c r="E7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0.72857142857142854</v>
      </c>
      <c r="F77" s="6">
        <v>18</v>
      </c>
      <c r="G7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0.11764705882352941</v>
      </c>
      <c r="H77" s="6">
        <v>96</v>
      </c>
      <c r="I77" s="7">
        <f>IFERROR(IF(Taulukko13[[#This Row],[Tieto puuttuu HOKSista: urasuunnitelma]]="1-4",3,Taulukko13[[#This Row],[Tieto puuttuu HOKSista: urasuunnitelma]]/Taulukko13[[#This Row],[HOKSien määrä, joissa koulutuksen alkamisvuosi 2024]]),"")</f>
        <v>0.62745098039215685</v>
      </c>
    </row>
    <row r="78" spans="1:9" x14ac:dyDescent="0.25">
      <c r="A78" s="1" t="s">
        <v>190</v>
      </c>
      <c r="B78" s="2" t="s">
        <v>191</v>
      </c>
      <c r="C78" s="6">
        <v>579</v>
      </c>
      <c r="D78" s="6">
        <v>630</v>
      </c>
      <c r="E7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1.0880829015544042</v>
      </c>
      <c r="F78" s="6">
        <v>6</v>
      </c>
      <c r="G7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9.5238095238095247E-3</v>
      </c>
      <c r="H78" s="6">
        <v>21</v>
      </c>
      <c r="I78" s="7">
        <f>IFERROR(IF(Taulukko13[[#This Row],[Tieto puuttuu HOKSista: urasuunnitelma]]="1-4",3,Taulukko13[[#This Row],[Tieto puuttuu HOKSista: urasuunnitelma]]/Taulukko13[[#This Row],[HOKSien määrä, joissa koulutuksen alkamisvuosi 2024]]),"")</f>
        <v>3.3333333333333333E-2</v>
      </c>
    </row>
    <row r="79" spans="1:9" x14ac:dyDescent="0.25">
      <c r="A79" s="1" t="s">
        <v>192</v>
      </c>
      <c r="B79" s="2" t="s">
        <v>193</v>
      </c>
      <c r="C79" s="6" t="s">
        <v>337</v>
      </c>
      <c r="D79" s="6" t="s">
        <v>422</v>
      </c>
      <c r="E79" s="7" t="str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/>
      </c>
      <c r="F79" s="6">
        <v>0</v>
      </c>
      <c r="G79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79" s="6">
        <v>0</v>
      </c>
      <c r="I79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80" spans="1:9" x14ac:dyDescent="0.25">
      <c r="A80" s="1" t="s">
        <v>194</v>
      </c>
      <c r="B80" s="2" t="s">
        <v>195</v>
      </c>
      <c r="C80" s="6">
        <v>606</v>
      </c>
      <c r="D80" s="6">
        <v>651</v>
      </c>
      <c r="E8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1.0742574257425743</v>
      </c>
      <c r="F80" s="6">
        <v>165</v>
      </c>
      <c r="G8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0.25345622119815669</v>
      </c>
      <c r="H80" s="6" t="s">
        <v>422</v>
      </c>
      <c r="I80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81" spans="1:9" x14ac:dyDescent="0.25">
      <c r="A81" s="1" t="s">
        <v>196</v>
      </c>
      <c r="B81" s="2" t="s">
        <v>197</v>
      </c>
      <c r="C81" s="6">
        <v>27</v>
      </c>
      <c r="D81" s="6">
        <v>24</v>
      </c>
      <c r="E8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0.88888888888888884</v>
      </c>
      <c r="F81" s="6">
        <v>12</v>
      </c>
      <c r="G8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0.5</v>
      </c>
      <c r="H81" s="6" t="s">
        <v>422</v>
      </c>
      <c r="I81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82" spans="1:9" x14ac:dyDescent="0.25">
      <c r="A82" s="1" t="s">
        <v>198</v>
      </c>
      <c r="B82" s="2" t="s">
        <v>199</v>
      </c>
      <c r="C82" s="6">
        <v>21</v>
      </c>
      <c r="D82" s="6">
        <v>21</v>
      </c>
      <c r="E8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82" s="6">
        <v>6</v>
      </c>
      <c r="G82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0.2857142857142857</v>
      </c>
      <c r="H82" s="6">
        <v>6</v>
      </c>
      <c r="I82" s="7">
        <f>IFERROR(IF(Taulukko13[[#This Row],[Tieto puuttuu HOKSista: urasuunnitelma]]="1-4",3,Taulukko13[[#This Row],[Tieto puuttuu HOKSista: urasuunnitelma]]/Taulukko13[[#This Row],[HOKSien määrä, joissa koulutuksen alkamisvuosi 2024]]),"")</f>
        <v>0.2857142857142857</v>
      </c>
    </row>
    <row r="83" spans="1:9" x14ac:dyDescent="0.25">
      <c r="A83" s="1" t="s">
        <v>200</v>
      </c>
      <c r="B83" s="2" t="s">
        <v>201</v>
      </c>
      <c r="C83" s="6">
        <v>66</v>
      </c>
      <c r="D83" s="6">
        <v>66</v>
      </c>
      <c r="E8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83" s="6" t="s">
        <v>422</v>
      </c>
      <c r="G83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83" s="6">
        <v>66</v>
      </c>
      <c r="I83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84" spans="1:9" x14ac:dyDescent="0.25">
      <c r="A84" s="1" t="s">
        <v>202</v>
      </c>
      <c r="B84" s="2" t="s">
        <v>203</v>
      </c>
      <c r="C84" s="6">
        <v>822</v>
      </c>
      <c r="D84" s="6">
        <v>723</v>
      </c>
      <c r="E8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0.87956204379562042</v>
      </c>
      <c r="F84" s="6">
        <v>78</v>
      </c>
      <c r="G8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0.1078838174273859</v>
      </c>
      <c r="H84" s="6">
        <v>174</v>
      </c>
      <c r="I84" s="7">
        <f>IFERROR(IF(Taulukko13[[#This Row],[Tieto puuttuu HOKSista: urasuunnitelma]]="1-4",3,Taulukko13[[#This Row],[Tieto puuttuu HOKSista: urasuunnitelma]]/Taulukko13[[#This Row],[HOKSien määrä, joissa koulutuksen alkamisvuosi 2024]]),"")</f>
        <v>0.24066390041493776</v>
      </c>
    </row>
    <row r="85" spans="1:9" x14ac:dyDescent="0.25">
      <c r="A85" s="1" t="s">
        <v>204</v>
      </c>
      <c r="B85" s="2" t="s">
        <v>205</v>
      </c>
      <c r="C85" s="6">
        <v>879</v>
      </c>
      <c r="D85" s="6">
        <v>807</v>
      </c>
      <c r="E8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0.91808873720136519</v>
      </c>
      <c r="F85" s="6">
        <v>240</v>
      </c>
      <c r="G8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0.29739776951672864</v>
      </c>
      <c r="H85" s="6">
        <v>24</v>
      </c>
      <c r="I85" s="7">
        <f>IFERROR(IF(Taulukko13[[#This Row],[Tieto puuttuu HOKSista: urasuunnitelma]]="1-4",3,Taulukko13[[#This Row],[Tieto puuttuu HOKSista: urasuunnitelma]]/Taulukko13[[#This Row],[HOKSien määrä, joissa koulutuksen alkamisvuosi 2024]]),"")</f>
        <v>2.9739776951672861E-2</v>
      </c>
    </row>
    <row r="86" spans="1:9" x14ac:dyDescent="0.25">
      <c r="A86" s="1" t="s">
        <v>206</v>
      </c>
      <c r="B86" s="2" t="s">
        <v>207</v>
      </c>
      <c r="C86" s="6">
        <v>84</v>
      </c>
      <c r="D86" s="6">
        <v>99</v>
      </c>
      <c r="E8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1.1785714285714286</v>
      </c>
      <c r="F86" s="6" t="s">
        <v>422</v>
      </c>
      <c r="G86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86" s="6">
        <v>99</v>
      </c>
      <c r="I86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87" spans="1:9" x14ac:dyDescent="0.25">
      <c r="A87" s="1" t="s">
        <v>208</v>
      </c>
      <c r="B87" s="2" t="s">
        <v>209</v>
      </c>
      <c r="C87" s="6">
        <v>3372</v>
      </c>
      <c r="D87" s="6">
        <v>3702</v>
      </c>
      <c r="E8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1.0978647686832741</v>
      </c>
      <c r="F87" s="6">
        <v>459</v>
      </c>
      <c r="G8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0.1239870340356564</v>
      </c>
      <c r="H87" s="6">
        <v>963</v>
      </c>
      <c r="I87" s="7">
        <f>IFERROR(IF(Taulukko13[[#This Row],[Tieto puuttuu HOKSista: urasuunnitelma]]="1-4",3,Taulukko13[[#This Row],[Tieto puuttuu HOKSista: urasuunnitelma]]/Taulukko13[[#This Row],[HOKSien määrä, joissa koulutuksen alkamisvuosi 2024]]),"")</f>
        <v>0.26012965964343598</v>
      </c>
    </row>
    <row r="88" spans="1:9" x14ac:dyDescent="0.25">
      <c r="A88" s="1" t="s">
        <v>210</v>
      </c>
      <c r="B88" s="2" t="s">
        <v>211</v>
      </c>
      <c r="C88" s="6">
        <v>120</v>
      </c>
      <c r="D88" s="6">
        <v>159</v>
      </c>
      <c r="E8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1.325</v>
      </c>
      <c r="F88" s="6">
        <v>9</v>
      </c>
      <c r="G8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5.6603773584905662E-2</v>
      </c>
      <c r="H88" s="6">
        <v>24</v>
      </c>
      <c r="I88" s="7">
        <f>IFERROR(IF(Taulukko13[[#This Row],[Tieto puuttuu HOKSista: urasuunnitelma]]="1-4",3,Taulukko13[[#This Row],[Tieto puuttuu HOKSista: urasuunnitelma]]/Taulukko13[[#This Row],[HOKSien määrä, joissa koulutuksen alkamisvuosi 2024]]),"")</f>
        <v>0.15094339622641509</v>
      </c>
    </row>
    <row r="89" spans="1:9" x14ac:dyDescent="0.25">
      <c r="A89" s="1" t="s">
        <v>212</v>
      </c>
      <c r="B89" s="2" t="s">
        <v>213</v>
      </c>
      <c r="C89" s="6">
        <v>69</v>
      </c>
      <c r="D89" s="6">
        <v>60</v>
      </c>
      <c r="E8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0.86956521739130432</v>
      </c>
      <c r="F89" s="6" t="s">
        <v>422</v>
      </c>
      <c r="G89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89" s="6">
        <v>6</v>
      </c>
      <c r="I89" s="7">
        <f>IFERROR(IF(Taulukko13[[#This Row],[Tieto puuttuu HOKSista: urasuunnitelma]]="1-4",3,Taulukko13[[#This Row],[Tieto puuttuu HOKSista: urasuunnitelma]]/Taulukko13[[#This Row],[HOKSien määrä, joissa koulutuksen alkamisvuosi 2024]]),"")</f>
        <v>0.1</v>
      </c>
    </row>
    <row r="90" spans="1:9" x14ac:dyDescent="0.25">
      <c r="A90" s="1" t="s">
        <v>214</v>
      </c>
      <c r="B90" s="2" t="s">
        <v>215</v>
      </c>
      <c r="C90" s="6">
        <v>246</v>
      </c>
      <c r="D90" s="6">
        <v>279</v>
      </c>
      <c r="E9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1.1341463414634145</v>
      </c>
      <c r="F90" s="6">
        <v>12</v>
      </c>
      <c r="G9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4.3010752688172046E-2</v>
      </c>
      <c r="H90" s="6">
        <v>12</v>
      </c>
      <c r="I90" s="7">
        <f>IFERROR(IF(Taulukko13[[#This Row],[Tieto puuttuu HOKSista: urasuunnitelma]]="1-4",3,Taulukko13[[#This Row],[Tieto puuttuu HOKSista: urasuunnitelma]]/Taulukko13[[#This Row],[HOKSien määrä, joissa koulutuksen alkamisvuosi 2024]]),"")</f>
        <v>4.3010752688172046E-2</v>
      </c>
    </row>
    <row r="91" spans="1:9" x14ac:dyDescent="0.25">
      <c r="A91" s="1" t="s">
        <v>216</v>
      </c>
      <c r="B91" s="2" t="s">
        <v>217</v>
      </c>
      <c r="C91" s="6">
        <v>72</v>
      </c>
      <c r="D91" s="6">
        <v>54</v>
      </c>
      <c r="E9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0.75</v>
      </c>
      <c r="F91" s="6">
        <v>0</v>
      </c>
      <c r="G9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91" s="6">
        <v>54</v>
      </c>
      <c r="I91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92" spans="1:9" x14ac:dyDescent="0.25">
      <c r="A92" s="1" t="s">
        <v>218</v>
      </c>
      <c r="B92" s="2" t="s">
        <v>219</v>
      </c>
      <c r="C92" s="6">
        <v>45</v>
      </c>
      <c r="D92" s="6">
        <v>36</v>
      </c>
      <c r="E9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</v>
      </c>
      <c r="F92" s="6" t="s">
        <v>422</v>
      </c>
      <c r="G92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92" s="6">
        <v>12</v>
      </c>
      <c r="I92" s="7">
        <f>IFERROR(IF(Taulukko13[[#This Row],[Tieto puuttuu HOKSista: urasuunnitelma]]="1-4",3,Taulukko13[[#This Row],[Tieto puuttuu HOKSista: urasuunnitelma]]/Taulukko13[[#This Row],[HOKSien määrä, joissa koulutuksen alkamisvuosi 2024]]),"")</f>
        <v>0.33333333333333331</v>
      </c>
    </row>
    <row r="93" spans="1:9" x14ac:dyDescent="0.25">
      <c r="A93" s="1" t="s">
        <v>220</v>
      </c>
      <c r="B93" s="2" t="s">
        <v>221</v>
      </c>
      <c r="C93" s="6">
        <v>132</v>
      </c>
      <c r="D93" s="6">
        <v>138</v>
      </c>
      <c r="E9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1.0454545454545454</v>
      </c>
      <c r="F93" s="6">
        <v>12</v>
      </c>
      <c r="G9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8.6956521739130432E-2</v>
      </c>
      <c r="H93" s="6">
        <v>15</v>
      </c>
      <c r="I93" s="7">
        <f>IFERROR(IF(Taulukko13[[#This Row],[Tieto puuttuu HOKSista: urasuunnitelma]]="1-4",3,Taulukko13[[#This Row],[Tieto puuttuu HOKSista: urasuunnitelma]]/Taulukko13[[#This Row],[HOKSien määrä, joissa koulutuksen alkamisvuosi 2024]]),"")</f>
        <v>0.10869565217391304</v>
      </c>
    </row>
    <row r="94" spans="1:9" x14ac:dyDescent="0.25">
      <c r="A94" s="1" t="s">
        <v>222</v>
      </c>
      <c r="B94" s="2" t="s">
        <v>223</v>
      </c>
      <c r="C94" s="6">
        <v>1644</v>
      </c>
      <c r="D94" s="6">
        <v>1776</v>
      </c>
      <c r="E9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1.0802919708029197</v>
      </c>
      <c r="F94" s="6">
        <v>264</v>
      </c>
      <c r="G9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0.14864864864864866</v>
      </c>
      <c r="H94" s="6">
        <v>630</v>
      </c>
      <c r="I94" s="7">
        <f>IFERROR(IF(Taulukko13[[#This Row],[Tieto puuttuu HOKSista: urasuunnitelma]]="1-4",3,Taulukko13[[#This Row],[Tieto puuttuu HOKSista: urasuunnitelma]]/Taulukko13[[#This Row],[HOKSien määrä, joissa koulutuksen alkamisvuosi 2024]]),"")</f>
        <v>0.35472972972972971</v>
      </c>
    </row>
    <row r="95" spans="1:9" x14ac:dyDescent="0.25">
      <c r="A95" s="1" t="s">
        <v>224</v>
      </c>
      <c r="B95" s="2" t="s">
        <v>225</v>
      </c>
      <c r="C95" s="6">
        <v>237</v>
      </c>
      <c r="D95" s="6">
        <v>39</v>
      </c>
      <c r="E9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0.16455696202531644</v>
      </c>
      <c r="F95" s="6">
        <v>0</v>
      </c>
      <c r="G9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95" s="6">
        <v>0</v>
      </c>
      <c r="I95" s="7">
        <f>IFERROR(IF(Taulukko13[[#This Row],[Tieto puuttuu HOKSista: urasuunnitelma]]="1-4",3,Taulukko13[[#This Row],[Tieto puuttuu HOKSista: urasuunnitelma]]/Taulukko13[[#This Row],[HOKSien määrä, joissa koulutuksen alkamisvuosi 2024]]),"")</f>
        <v>0</v>
      </c>
    </row>
    <row r="96" spans="1:9" x14ac:dyDescent="0.25">
      <c r="A96" s="1" t="s">
        <v>226</v>
      </c>
      <c r="B96" s="2" t="s">
        <v>227</v>
      </c>
      <c r="C96" s="6">
        <v>1533</v>
      </c>
      <c r="D96" s="6">
        <v>1542</v>
      </c>
      <c r="E9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1.0058708414872799</v>
      </c>
      <c r="F96" s="6">
        <v>57</v>
      </c>
      <c r="G9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3.6964980544747082E-2</v>
      </c>
      <c r="H96" s="6">
        <v>84</v>
      </c>
      <c r="I96" s="7">
        <f>IFERROR(IF(Taulukko13[[#This Row],[Tieto puuttuu HOKSista: urasuunnitelma]]="1-4",3,Taulukko13[[#This Row],[Tieto puuttuu HOKSista: urasuunnitelma]]/Taulukko13[[#This Row],[HOKSien määrä, joissa koulutuksen alkamisvuosi 2024]]),"")</f>
        <v>5.4474708171206226E-2</v>
      </c>
    </row>
    <row r="97" spans="1:9" x14ac:dyDescent="0.25">
      <c r="A97" s="1" t="s">
        <v>228</v>
      </c>
      <c r="B97" s="2" t="s">
        <v>229</v>
      </c>
      <c r="C97" s="6">
        <v>48</v>
      </c>
      <c r="D97" s="6">
        <v>33</v>
      </c>
      <c r="E9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0.6875</v>
      </c>
      <c r="F97" s="6">
        <v>0</v>
      </c>
      <c r="G9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97" s="6">
        <v>33</v>
      </c>
      <c r="I97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98" spans="1:9" x14ac:dyDescent="0.25">
      <c r="A98" s="1" t="s">
        <v>230</v>
      </c>
      <c r="B98" s="2" t="s">
        <v>231</v>
      </c>
      <c r="C98" s="6">
        <v>63</v>
      </c>
      <c r="D98" s="6">
        <v>48</v>
      </c>
      <c r="E9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0.76190476190476186</v>
      </c>
      <c r="F98" s="6">
        <v>0</v>
      </c>
      <c r="G9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98" s="6">
        <v>9</v>
      </c>
      <c r="I98" s="7">
        <f>IFERROR(IF(Taulukko13[[#This Row],[Tieto puuttuu HOKSista: urasuunnitelma]]="1-4",3,Taulukko13[[#This Row],[Tieto puuttuu HOKSista: urasuunnitelma]]/Taulukko13[[#This Row],[HOKSien määrä, joissa koulutuksen alkamisvuosi 2024]]),"")</f>
        <v>0.1875</v>
      </c>
    </row>
    <row r="99" spans="1:9" x14ac:dyDescent="0.25">
      <c r="A99" s="1" t="s">
        <v>232</v>
      </c>
      <c r="B99" s="2" t="s">
        <v>233</v>
      </c>
      <c r="C99" s="6">
        <v>2358</v>
      </c>
      <c r="D99" s="6">
        <v>2508</v>
      </c>
      <c r="E9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1.0636132315521629</v>
      </c>
      <c r="F99" s="6">
        <v>486</v>
      </c>
      <c r="G9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0.19377990430622011</v>
      </c>
      <c r="H99" s="6">
        <v>846</v>
      </c>
      <c r="I99" s="7">
        <f>IFERROR(IF(Taulukko13[[#This Row],[Tieto puuttuu HOKSista: urasuunnitelma]]="1-4",3,Taulukko13[[#This Row],[Tieto puuttuu HOKSista: urasuunnitelma]]/Taulukko13[[#This Row],[HOKSien määrä, joissa koulutuksen alkamisvuosi 2024]]),"")</f>
        <v>0.33732057416267941</v>
      </c>
    </row>
    <row r="100" spans="1:9" x14ac:dyDescent="0.25">
      <c r="A100" s="1" t="s">
        <v>234</v>
      </c>
      <c r="B100" s="2" t="s">
        <v>235</v>
      </c>
      <c r="C100" s="6">
        <v>54</v>
      </c>
      <c r="D100" s="6">
        <v>72</v>
      </c>
      <c r="E10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1.3333333333333333</v>
      </c>
      <c r="F100" s="6">
        <v>21</v>
      </c>
      <c r="G10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0.29166666666666669</v>
      </c>
      <c r="H100" s="6">
        <v>48</v>
      </c>
      <c r="I100" s="7">
        <f>IFERROR(IF(Taulukko13[[#This Row],[Tieto puuttuu HOKSista: urasuunnitelma]]="1-4",3,Taulukko13[[#This Row],[Tieto puuttuu HOKSista: urasuunnitelma]]/Taulukko13[[#This Row],[HOKSien määrä, joissa koulutuksen alkamisvuosi 2024]]),"")</f>
        <v>0.66666666666666663</v>
      </c>
    </row>
    <row r="101" spans="1:9" x14ac:dyDescent="0.25">
      <c r="A101" s="1" t="s">
        <v>238</v>
      </c>
      <c r="B101" s="2" t="s">
        <v>239</v>
      </c>
      <c r="C101" s="6">
        <v>1770</v>
      </c>
      <c r="D101" s="6">
        <v>1803</v>
      </c>
      <c r="E10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1.0186440677966102</v>
      </c>
      <c r="F101" s="6">
        <v>234</v>
      </c>
      <c r="G10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0.12978369384359401</v>
      </c>
      <c r="H101" s="6">
        <v>57</v>
      </c>
      <c r="I101" s="7">
        <f>IFERROR(IF(Taulukko13[[#This Row],[Tieto puuttuu HOKSista: urasuunnitelma]]="1-4",3,Taulukko13[[#This Row],[Tieto puuttuu HOKSista: urasuunnitelma]]/Taulukko13[[#This Row],[HOKSien määrä, joissa koulutuksen alkamisvuosi 2024]]),"")</f>
        <v>3.1613976705490848E-2</v>
      </c>
    </row>
    <row r="102" spans="1:9" x14ac:dyDescent="0.25">
      <c r="A102" s="1" t="s">
        <v>240</v>
      </c>
      <c r="B102" s="2" t="s">
        <v>241</v>
      </c>
      <c r="C102" s="6">
        <v>2988</v>
      </c>
      <c r="D102" s="6">
        <v>2931</v>
      </c>
      <c r="E10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0.98092369477911645</v>
      </c>
      <c r="F102" s="6">
        <v>648</v>
      </c>
      <c r="G102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0.2210849539406346</v>
      </c>
      <c r="H102" s="6">
        <v>1296</v>
      </c>
      <c r="I102" s="7">
        <f>IFERROR(IF(Taulukko13[[#This Row],[Tieto puuttuu HOKSista: urasuunnitelma]]="1-4",3,Taulukko13[[#This Row],[Tieto puuttuu HOKSista: urasuunnitelma]]/Taulukko13[[#This Row],[HOKSien määrä, joissa koulutuksen alkamisvuosi 2024]]),"")</f>
        <v>0.4421699078812692</v>
      </c>
    </row>
    <row r="103" spans="1:9" x14ac:dyDescent="0.25">
      <c r="A103" s="1" t="s">
        <v>242</v>
      </c>
      <c r="B103" s="2" t="s">
        <v>243</v>
      </c>
      <c r="C103" s="6">
        <v>1650</v>
      </c>
      <c r="D103" s="6">
        <v>1842</v>
      </c>
      <c r="E10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1.1163636363636364</v>
      </c>
      <c r="F103" s="6">
        <v>198</v>
      </c>
      <c r="G10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0.10749185667752444</v>
      </c>
      <c r="H103" s="6">
        <v>621</v>
      </c>
      <c r="I103" s="7">
        <f>IFERROR(IF(Taulukko13[[#This Row],[Tieto puuttuu HOKSista: urasuunnitelma]]="1-4",3,Taulukko13[[#This Row],[Tieto puuttuu HOKSista: urasuunnitelma]]/Taulukko13[[#This Row],[HOKSien määrä, joissa koulutuksen alkamisvuosi 2024]]),"")</f>
        <v>0.33713355048859933</v>
      </c>
    </row>
    <row r="104" spans="1:9" x14ac:dyDescent="0.25">
      <c r="A104" s="1" t="s">
        <v>244</v>
      </c>
      <c r="B104" s="2" t="s">
        <v>245</v>
      </c>
      <c r="C104" s="6">
        <v>4641</v>
      </c>
      <c r="D104" s="6">
        <v>4569</v>
      </c>
      <c r="E10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0.98448610213316101</v>
      </c>
      <c r="F104" s="6">
        <v>732</v>
      </c>
      <c r="G10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0.16021011162179907</v>
      </c>
      <c r="H104" s="6">
        <v>3486</v>
      </c>
      <c r="I104" s="7">
        <f>IFERROR(IF(Taulukko13[[#This Row],[Tieto puuttuu HOKSista: urasuunnitelma]]="1-4",3,Taulukko13[[#This Row],[Tieto puuttuu HOKSista: urasuunnitelma]]/Taulukko13[[#This Row],[HOKSien määrä, joissa koulutuksen alkamisvuosi 2024]]),"")</f>
        <v>0.76296782665791196</v>
      </c>
    </row>
    <row r="105" spans="1:9" x14ac:dyDescent="0.25">
      <c r="A105" s="1" t="s">
        <v>246</v>
      </c>
      <c r="B105" s="2" t="s">
        <v>247</v>
      </c>
      <c r="C105" s="6">
        <v>3633</v>
      </c>
      <c r="D105" s="6">
        <v>3804</v>
      </c>
      <c r="E10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1.0470685383980181</v>
      </c>
      <c r="F105" s="6">
        <v>495</v>
      </c>
      <c r="G10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0.13012618296529968</v>
      </c>
      <c r="H105" s="6">
        <v>162</v>
      </c>
      <c r="I105" s="7">
        <f>IFERROR(IF(Taulukko13[[#This Row],[Tieto puuttuu HOKSista: urasuunnitelma]]="1-4",3,Taulukko13[[#This Row],[Tieto puuttuu HOKSista: urasuunnitelma]]/Taulukko13[[#This Row],[HOKSien määrä, joissa koulutuksen alkamisvuosi 2024]]),"")</f>
        <v>4.2586750788643532E-2</v>
      </c>
    </row>
    <row r="106" spans="1:9" x14ac:dyDescent="0.25">
      <c r="A106" s="1" t="s">
        <v>248</v>
      </c>
      <c r="B106" s="2" t="s">
        <v>249</v>
      </c>
      <c r="C106" s="6">
        <v>2574</v>
      </c>
      <c r="D106" s="6">
        <v>1911</v>
      </c>
      <c r="E10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0.74242424242424243</v>
      </c>
      <c r="F106" s="6">
        <v>321</v>
      </c>
      <c r="G10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0.16797488226059654</v>
      </c>
      <c r="H106" s="6">
        <v>69</v>
      </c>
      <c r="I106" s="7">
        <f>IFERROR(IF(Taulukko13[[#This Row],[Tieto puuttuu HOKSista: urasuunnitelma]]="1-4",3,Taulukko13[[#This Row],[Tieto puuttuu HOKSista: urasuunnitelma]]/Taulukko13[[#This Row],[HOKSien määrä, joissa koulutuksen alkamisvuosi 2024]]),"")</f>
        <v>3.6106750392464679E-2</v>
      </c>
    </row>
    <row r="107" spans="1:9" x14ac:dyDescent="0.25">
      <c r="A107" s="1" t="s">
        <v>250</v>
      </c>
      <c r="B107" s="2" t="s">
        <v>251</v>
      </c>
      <c r="C107" s="6">
        <v>48</v>
      </c>
      <c r="D107" s="6">
        <v>0</v>
      </c>
      <c r="E10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</v>
      </c>
      <c r="F107" s="6">
        <v>0</v>
      </c>
      <c r="G107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107" s="6">
        <v>0</v>
      </c>
      <c r="I107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108" spans="1:9" x14ac:dyDescent="0.25">
      <c r="A108" s="1" t="s">
        <v>252</v>
      </c>
      <c r="B108" s="2" t="s">
        <v>253</v>
      </c>
      <c r="C108" s="6">
        <v>15</v>
      </c>
      <c r="D108" s="6">
        <v>15</v>
      </c>
      <c r="E10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108" s="6" t="s">
        <v>422</v>
      </c>
      <c r="G108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108" s="6">
        <v>0</v>
      </c>
      <c r="I108" s="7">
        <f>IFERROR(IF(Taulukko13[[#This Row],[Tieto puuttuu HOKSista: urasuunnitelma]]="1-4",3,Taulukko13[[#This Row],[Tieto puuttuu HOKSista: urasuunnitelma]]/Taulukko13[[#This Row],[HOKSien määrä, joissa koulutuksen alkamisvuosi 2024]]),"")</f>
        <v>0</v>
      </c>
    </row>
    <row r="109" spans="1:9" x14ac:dyDescent="0.25">
      <c r="A109" s="1" t="s">
        <v>254</v>
      </c>
      <c r="B109" s="2" t="s">
        <v>255</v>
      </c>
      <c r="C109" s="6">
        <v>30</v>
      </c>
      <c r="D109" s="6">
        <v>30</v>
      </c>
      <c r="E10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109" s="6">
        <v>18</v>
      </c>
      <c r="G10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0.6</v>
      </c>
      <c r="H109" s="6">
        <v>27</v>
      </c>
      <c r="I109" s="7">
        <f>IFERROR(IF(Taulukko13[[#This Row],[Tieto puuttuu HOKSista: urasuunnitelma]]="1-4",3,Taulukko13[[#This Row],[Tieto puuttuu HOKSista: urasuunnitelma]]/Taulukko13[[#This Row],[HOKSien määrä, joissa koulutuksen alkamisvuosi 2024]]),"")</f>
        <v>0.9</v>
      </c>
    </row>
    <row r="110" spans="1:9" x14ac:dyDescent="0.25">
      <c r="A110" s="1" t="s">
        <v>256</v>
      </c>
      <c r="B110" s="2" t="s">
        <v>257</v>
      </c>
      <c r="C110" s="6">
        <v>51</v>
      </c>
      <c r="D110" s="6">
        <v>48</v>
      </c>
      <c r="E11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0.94117647058823528</v>
      </c>
      <c r="F110" s="6">
        <v>0</v>
      </c>
      <c r="G11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110" s="6">
        <v>9</v>
      </c>
      <c r="I110" s="7">
        <f>IFERROR(IF(Taulukko13[[#This Row],[Tieto puuttuu HOKSista: urasuunnitelma]]="1-4",3,Taulukko13[[#This Row],[Tieto puuttuu HOKSista: urasuunnitelma]]/Taulukko13[[#This Row],[HOKSien määrä, joissa koulutuksen alkamisvuosi 2024]]),"")</f>
        <v>0.1875</v>
      </c>
    </row>
    <row r="111" spans="1:9" x14ac:dyDescent="0.25">
      <c r="A111" s="1" t="s">
        <v>258</v>
      </c>
      <c r="B111" s="2" t="s">
        <v>259</v>
      </c>
      <c r="C111" s="6">
        <v>252</v>
      </c>
      <c r="D111" s="6">
        <v>234</v>
      </c>
      <c r="E11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0.9285714285714286</v>
      </c>
      <c r="F111" s="6">
        <v>21</v>
      </c>
      <c r="G11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8.9743589743589744E-2</v>
      </c>
      <c r="H111" s="6">
        <v>114</v>
      </c>
      <c r="I111" s="7">
        <f>IFERROR(IF(Taulukko13[[#This Row],[Tieto puuttuu HOKSista: urasuunnitelma]]="1-4",3,Taulukko13[[#This Row],[Tieto puuttuu HOKSista: urasuunnitelma]]/Taulukko13[[#This Row],[HOKSien määrä, joissa koulutuksen alkamisvuosi 2024]]),"")</f>
        <v>0.48717948717948717</v>
      </c>
    </row>
    <row r="112" spans="1:9" x14ac:dyDescent="0.25">
      <c r="A112" s="1" t="s">
        <v>260</v>
      </c>
      <c r="B112" s="2" t="s">
        <v>261</v>
      </c>
      <c r="C112" s="6">
        <v>300</v>
      </c>
      <c r="D112" s="6">
        <v>318</v>
      </c>
      <c r="E11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1.06</v>
      </c>
      <c r="F112" s="6">
        <v>6</v>
      </c>
      <c r="G112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1.8867924528301886E-2</v>
      </c>
      <c r="H112" s="6">
        <v>33</v>
      </c>
      <c r="I112" s="7">
        <f>IFERROR(IF(Taulukko13[[#This Row],[Tieto puuttuu HOKSista: urasuunnitelma]]="1-4",3,Taulukko13[[#This Row],[Tieto puuttuu HOKSista: urasuunnitelma]]/Taulukko13[[#This Row],[HOKSien määrä, joissa koulutuksen alkamisvuosi 2024]]),"")</f>
        <v>0.10377358490566038</v>
      </c>
    </row>
    <row r="113" spans="1:9" x14ac:dyDescent="0.25">
      <c r="A113" s="1" t="s">
        <v>262</v>
      </c>
      <c r="B113" s="2" t="s">
        <v>263</v>
      </c>
      <c r="C113" s="6">
        <v>1305</v>
      </c>
      <c r="D113" s="6">
        <v>1281</v>
      </c>
      <c r="E11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0.98160919540229885</v>
      </c>
      <c r="F113" s="6">
        <v>84</v>
      </c>
      <c r="G11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6.5573770491803282E-2</v>
      </c>
      <c r="H113" s="6">
        <v>9</v>
      </c>
      <c r="I113" s="7">
        <f>IFERROR(IF(Taulukko13[[#This Row],[Tieto puuttuu HOKSista: urasuunnitelma]]="1-4",3,Taulukko13[[#This Row],[Tieto puuttuu HOKSista: urasuunnitelma]]/Taulukko13[[#This Row],[HOKSien määrä, joissa koulutuksen alkamisvuosi 2024]]),"")</f>
        <v>7.0257611241217799E-3</v>
      </c>
    </row>
    <row r="114" spans="1:9" x14ac:dyDescent="0.25">
      <c r="A114" s="1" t="s">
        <v>264</v>
      </c>
      <c r="B114" s="2" t="s">
        <v>265</v>
      </c>
      <c r="C114" s="6">
        <v>369</v>
      </c>
      <c r="D114" s="6">
        <v>267</v>
      </c>
      <c r="E11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0.72357723577235777</v>
      </c>
      <c r="F114" s="6">
        <v>30</v>
      </c>
      <c r="G11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0.11235955056179775</v>
      </c>
      <c r="H114" s="6">
        <v>159</v>
      </c>
      <c r="I114" s="7">
        <f>IFERROR(IF(Taulukko13[[#This Row],[Tieto puuttuu HOKSista: urasuunnitelma]]="1-4",3,Taulukko13[[#This Row],[Tieto puuttuu HOKSista: urasuunnitelma]]/Taulukko13[[#This Row],[HOKSien määrä, joissa koulutuksen alkamisvuosi 2024]]),"")</f>
        <v>0.5955056179775281</v>
      </c>
    </row>
    <row r="115" spans="1:9" x14ac:dyDescent="0.25">
      <c r="A115" s="1" t="s">
        <v>266</v>
      </c>
      <c r="B115" s="2" t="s">
        <v>267</v>
      </c>
      <c r="C115" s="6">
        <v>639</v>
      </c>
      <c r="D115" s="6">
        <v>675</v>
      </c>
      <c r="E11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1.056338028169014</v>
      </c>
      <c r="F115" s="6">
        <v>141</v>
      </c>
      <c r="G11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0.2088888888888889</v>
      </c>
      <c r="H115" s="6">
        <v>138</v>
      </c>
      <c r="I115" s="7">
        <f>IFERROR(IF(Taulukko13[[#This Row],[Tieto puuttuu HOKSista: urasuunnitelma]]="1-4",3,Taulukko13[[#This Row],[Tieto puuttuu HOKSista: urasuunnitelma]]/Taulukko13[[#This Row],[HOKSien määrä, joissa koulutuksen alkamisvuosi 2024]]),"")</f>
        <v>0.20444444444444446</v>
      </c>
    </row>
    <row r="116" spans="1:9" x14ac:dyDescent="0.25">
      <c r="A116" s="1" t="s">
        <v>268</v>
      </c>
      <c r="B116" s="2" t="s">
        <v>269</v>
      </c>
      <c r="C116" s="6">
        <v>861</v>
      </c>
      <c r="D116" s="6">
        <v>909</v>
      </c>
      <c r="E11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1.0557491289198606</v>
      </c>
      <c r="F116" s="6">
        <v>99</v>
      </c>
      <c r="G11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0.10891089108910891</v>
      </c>
      <c r="H116" s="6">
        <v>225</v>
      </c>
      <c r="I116" s="7">
        <f>IFERROR(IF(Taulukko13[[#This Row],[Tieto puuttuu HOKSista: urasuunnitelma]]="1-4",3,Taulukko13[[#This Row],[Tieto puuttuu HOKSista: urasuunnitelma]]/Taulukko13[[#This Row],[HOKSien määrä, joissa koulutuksen alkamisvuosi 2024]]),"")</f>
        <v>0.24752475247524752</v>
      </c>
    </row>
    <row r="117" spans="1:9" x14ac:dyDescent="0.25">
      <c r="A117" s="1" t="s">
        <v>270</v>
      </c>
      <c r="B117" s="2" t="s">
        <v>271</v>
      </c>
      <c r="C117" s="6">
        <v>4773</v>
      </c>
      <c r="D117" s="6">
        <v>4158</v>
      </c>
      <c r="E11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0.87115021998742925</v>
      </c>
      <c r="F117" s="6">
        <v>1149</v>
      </c>
      <c r="G11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0.27633477633477632</v>
      </c>
      <c r="H117" s="6">
        <v>852</v>
      </c>
      <c r="I117" s="7">
        <f>IFERROR(IF(Taulukko13[[#This Row],[Tieto puuttuu HOKSista: urasuunnitelma]]="1-4",3,Taulukko13[[#This Row],[Tieto puuttuu HOKSista: urasuunnitelma]]/Taulukko13[[#This Row],[HOKSien määrä, joissa koulutuksen alkamisvuosi 2024]]),"")</f>
        <v>0.2049062049062049</v>
      </c>
    </row>
    <row r="118" spans="1:9" x14ac:dyDescent="0.25">
      <c r="A118" s="1" t="s">
        <v>272</v>
      </c>
      <c r="B118" s="2" t="s">
        <v>273</v>
      </c>
      <c r="C118" s="6">
        <v>5850</v>
      </c>
      <c r="D118" s="6">
        <v>5589</v>
      </c>
      <c r="E11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0.95538461538461539</v>
      </c>
      <c r="F118" s="6">
        <v>1536</v>
      </c>
      <c r="G11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0.27482555018786903</v>
      </c>
      <c r="H118" s="6">
        <v>1896</v>
      </c>
      <c r="I118" s="7">
        <f>IFERROR(IF(Taulukko13[[#This Row],[Tieto puuttuu HOKSista: urasuunnitelma]]="1-4",3,Taulukko13[[#This Row],[Tieto puuttuu HOKSista: urasuunnitelma]]/Taulukko13[[#This Row],[HOKSien määrä, joissa koulutuksen alkamisvuosi 2024]]),"")</f>
        <v>0.33923778851315084</v>
      </c>
    </row>
    <row r="119" spans="1:9" x14ac:dyDescent="0.25">
      <c r="A119" s="1" t="s">
        <v>274</v>
      </c>
      <c r="B119" s="2" t="s">
        <v>275</v>
      </c>
      <c r="C119" s="6">
        <v>30</v>
      </c>
      <c r="D119" s="6">
        <v>30</v>
      </c>
      <c r="E11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119" s="6">
        <v>9</v>
      </c>
      <c r="G11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0.3</v>
      </c>
      <c r="H119" s="6" t="s">
        <v>422</v>
      </c>
      <c r="I119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120" spans="1:9" x14ac:dyDescent="0.25">
      <c r="A120" s="1" t="s">
        <v>276</v>
      </c>
      <c r="B120" s="2" t="s">
        <v>277</v>
      </c>
      <c r="C120" s="6">
        <v>57</v>
      </c>
      <c r="D120" s="6">
        <v>63</v>
      </c>
      <c r="E12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1.1052631578947369</v>
      </c>
      <c r="F120" s="6">
        <v>0</v>
      </c>
      <c r="G12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120" s="6">
        <v>33</v>
      </c>
      <c r="I120" s="7">
        <f>IFERROR(IF(Taulukko13[[#This Row],[Tieto puuttuu HOKSista: urasuunnitelma]]="1-4",3,Taulukko13[[#This Row],[Tieto puuttuu HOKSista: urasuunnitelma]]/Taulukko13[[#This Row],[HOKSien määrä, joissa koulutuksen alkamisvuosi 2024]]),"")</f>
        <v>0.52380952380952384</v>
      </c>
    </row>
    <row r="121" spans="1:9" x14ac:dyDescent="0.25">
      <c r="A121" s="1" t="s">
        <v>278</v>
      </c>
      <c r="B121" s="2" t="s">
        <v>279</v>
      </c>
      <c r="C121" s="6">
        <v>111</v>
      </c>
      <c r="D121" s="6">
        <v>108</v>
      </c>
      <c r="E12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0.97297297297297303</v>
      </c>
      <c r="F121" s="6" t="s">
        <v>422</v>
      </c>
      <c r="G121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121" s="6">
        <v>48</v>
      </c>
      <c r="I121" s="7">
        <f>IFERROR(IF(Taulukko13[[#This Row],[Tieto puuttuu HOKSista: urasuunnitelma]]="1-4",3,Taulukko13[[#This Row],[Tieto puuttuu HOKSista: urasuunnitelma]]/Taulukko13[[#This Row],[HOKSien määrä, joissa koulutuksen alkamisvuosi 2024]]),"")</f>
        <v>0.44444444444444442</v>
      </c>
    </row>
    <row r="122" spans="1:9" x14ac:dyDescent="0.25">
      <c r="A122" s="1" t="s">
        <v>280</v>
      </c>
      <c r="B122" s="2" t="s">
        <v>281</v>
      </c>
      <c r="C122" s="6">
        <v>132</v>
      </c>
      <c r="D122" s="6">
        <v>129</v>
      </c>
      <c r="E12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0.97727272727272729</v>
      </c>
      <c r="F122" s="6">
        <v>12</v>
      </c>
      <c r="G122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9.3023255813953487E-2</v>
      </c>
      <c r="H122" s="6">
        <v>129</v>
      </c>
      <c r="I122" s="7">
        <f>IFERROR(IF(Taulukko13[[#This Row],[Tieto puuttuu HOKSista: urasuunnitelma]]="1-4",3,Taulukko13[[#This Row],[Tieto puuttuu HOKSista: urasuunnitelma]]/Taulukko13[[#This Row],[HOKSien määrä, joissa koulutuksen alkamisvuosi 2024]]),"")</f>
        <v>1</v>
      </c>
    </row>
    <row r="123" spans="1:9" x14ac:dyDescent="0.25">
      <c r="A123" s="1" t="s">
        <v>282</v>
      </c>
      <c r="B123" s="2" t="s">
        <v>283</v>
      </c>
      <c r="C123" s="6">
        <v>1308</v>
      </c>
      <c r="D123" s="6">
        <v>1149</v>
      </c>
      <c r="E12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0.87844036697247707</v>
      </c>
      <c r="F123" s="6">
        <v>150</v>
      </c>
      <c r="G12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0.13054830287206268</v>
      </c>
      <c r="H123" s="6">
        <v>360</v>
      </c>
      <c r="I123" s="7">
        <f>IFERROR(IF(Taulukko13[[#This Row],[Tieto puuttuu HOKSista: urasuunnitelma]]="1-4",3,Taulukko13[[#This Row],[Tieto puuttuu HOKSista: urasuunnitelma]]/Taulukko13[[#This Row],[HOKSien määrä, joissa koulutuksen alkamisvuosi 2024]]),"")</f>
        <v>0.3133159268929504</v>
      </c>
    </row>
    <row r="124" spans="1:9" x14ac:dyDescent="0.25">
      <c r="A124" s="1" t="s">
        <v>284</v>
      </c>
      <c r="B124" s="2" t="s">
        <v>285</v>
      </c>
      <c r="C124" s="6">
        <v>198</v>
      </c>
      <c r="D124" s="6">
        <v>165</v>
      </c>
      <c r="E12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0.83333333333333337</v>
      </c>
      <c r="F124" s="6">
        <v>9</v>
      </c>
      <c r="G12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5.4545454545454543E-2</v>
      </c>
      <c r="H124" s="6">
        <v>33</v>
      </c>
      <c r="I124" s="7">
        <f>IFERROR(IF(Taulukko13[[#This Row],[Tieto puuttuu HOKSista: urasuunnitelma]]="1-4",3,Taulukko13[[#This Row],[Tieto puuttuu HOKSista: urasuunnitelma]]/Taulukko13[[#This Row],[HOKSien määrä, joissa koulutuksen alkamisvuosi 2024]]),"")</f>
        <v>0.2</v>
      </c>
    </row>
    <row r="125" spans="1:9" x14ac:dyDescent="0.25">
      <c r="A125" s="1" t="s">
        <v>286</v>
      </c>
      <c r="B125" s="2" t="s">
        <v>287</v>
      </c>
      <c r="C125" s="6">
        <v>3336</v>
      </c>
      <c r="D125" s="6">
        <v>3111</v>
      </c>
      <c r="E12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0.93255395683453235</v>
      </c>
      <c r="F125" s="6">
        <v>675</v>
      </c>
      <c r="G12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0.21697203471552556</v>
      </c>
      <c r="H125" s="6">
        <v>1668</v>
      </c>
      <c r="I125" s="7">
        <f>IFERROR(IF(Taulukko13[[#This Row],[Tieto puuttuu HOKSista: urasuunnitelma]]="1-4",3,Taulukko13[[#This Row],[Tieto puuttuu HOKSista: urasuunnitelma]]/Taulukko13[[#This Row],[HOKSien määrä, joissa koulutuksen alkamisvuosi 2024]]),"")</f>
        <v>0.53616200578592088</v>
      </c>
    </row>
    <row r="126" spans="1:9" x14ac:dyDescent="0.25">
      <c r="A126" s="1" t="s">
        <v>288</v>
      </c>
      <c r="B126" s="2" t="s">
        <v>289</v>
      </c>
      <c r="C126" s="6">
        <v>75</v>
      </c>
      <c r="D126" s="6">
        <v>84</v>
      </c>
      <c r="E12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1.1200000000000001</v>
      </c>
      <c r="F126" s="6">
        <v>30</v>
      </c>
      <c r="G12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0.35714285714285715</v>
      </c>
      <c r="H126" s="6">
        <v>15</v>
      </c>
      <c r="I126" s="7">
        <f>IFERROR(IF(Taulukko13[[#This Row],[Tieto puuttuu HOKSista: urasuunnitelma]]="1-4",3,Taulukko13[[#This Row],[Tieto puuttuu HOKSista: urasuunnitelma]]/Taulukko13[[#This Row],[HOKSien määrä, joissa koulutuksen alkamisvuosi 2024]]),"")</f>
        <v>0.17857142857142858</v>
      </c>
    </row>
    <row r="127" spans="1:9" x14ac:dyDescent="0.25">
      <c r="A127" s="1" t="s">
        <v>290</v>
      </c>
      <c r="B127" s="2" t="s">
        <v>291</v>
      </c>
      <c r="C127" s="6">
        <v>354</v>
      </c>
      <c r="D127" s="6">
        <v>129</v>
      </c>
      <c r="E127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0.36440677966101692</v>
      </c>
      <c r="F127" s="6">
        <v>36</v>
      </c>
      <c r="G127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0.27906976744186046</v>
      </c>
      <c r="H127" s="6">
        <v>30</v>
      </c>
      <c r="I127" s="7">
        <f>IFERROR(IF(Taulukko13[[#This Row],[Tieto puuttuu HOKSista: urasuunnitelma]]="1-4",3,Taulukko13[[#This Row],[Tieto puuttuu HOKSista: urasuunnitelma]]/Taulukko13[[#This Row],[HOKSien määrä, joissa koulutuksen alkamisvuosi 2024]]),"")</f>
        <v>0.23255813953488372</v>
      </c>
    </row>
    <row r="128" spans="1:9" x14ac:dyDescent="0.25">
      <c r="A128" s="1" t="s">
        <v>292</v>
      </c>
      <c r="B128" s="2" t="s">
        <v>293</v>
      </c>
      <c r="C128" s="6">
        <v>39</v>
      </c>
      <c r="D128" s="6">
        <v>33</v>
      </c>
      <c r="E128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0.84615384615384615</v>
      </c>
      <c r="F128" s="6">
        <v>0</v>
      </c>
      <c r="G128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</v>
      </c>
      <c r="H128" s="6" t="s">
        <v>422</v>
      </c>
      <c r="I128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129" spans="1:9" x14ac:dyDescent="0.25">
      <c r="A129" s="1" t="s">
        <v>294</v>
      </c>
      <c r="B129" s="2" t="s">
        <v>295</v>
      </c>
      <c r="C129" s="6">
        <v>1728</v>
      </c>
      <c r="D129" s="6">
        <v>1416</v>
      </c>
      <c r="E129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0.81944444444444442</v>
      </c>
      <c r="F129" s="6">
        <v>120</v>
      </c>
      <c r="G129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8.4745762711864403E-2</v>
      </c>
      <c r="H129" s="6">
        <v>264</v>
      </c>
      <c r="I129" s="7">
        <f>IFERROR(IF(Taulukko13[[#This Row],[Tieto puuttuu HOKSista: urasuunnitelma]]="1-4",3,Taulukko13[[#This Row],[Tieto puuttuu HOKSista: urasuunnitelma]]/Taulukko13[[#This Row],[HOKSien määrä, joissa koulutuksen alkamisvuosi 2024]]),"")</f>
        <v>0.1864406779661017</v>
      </c>
    </row>
    <row r="130" spans="1:9" x14ac:dyDescent="0.25">
      <c r="A130" s="1" t="s">
        <v>296</v>
      </c>
      <c r="B130" s="2" t="s">
        <v>297</v>
      </c>
      <c r="C130" s="6">
        <v>1902</v>
      </c>
      <c r="D130" s="6">
        <v>1899</v>
      </c>
      <c r="E130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0.99842271293375395</v>
      </c>
      <c r="F130" s="6">
        <v>1317</v>
      </c>
      <c r="G130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0.69352290679304895</v>
      </c>
      <c r="H130" s="6">
        <v>615</v>
      </c>
      <c r="I130" s="7">
        <f>IFERROR(IF(Taulukko13[[#This Row],[Tieto puuttuu HOKSista: urasuunnitelma]]="1-4",3,Taulukko13[[#This Row],[Tieto puuttuu HOKSista: urasuunnitelma]]/Taulukko13[[#This Row],[HOKSien määrä, joissa koulutuksen alkamisvuosi 2024]]),"")</f>
        <v>0.32385466034755134</v>
      </c>
    </row>
    <row r="131" spans="1:9" x14ac:dyDescent="0.25">
      <c r="A131" s="1" t="s">
        <v>298</v>
      </c>
      <c r="B131" s="2" t="s">
        <v>299</v>
      </c>
      <c r="C131" s="6">
        <v>702</v>
      </c>
      <c r="D131" s="6">
        <v>669</v>
      </c>
      <c r="E131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0.95299145299145294</v>
      </c>
      <c r="F131" s="6">
        <v>96</v>
      </c>
      <c r="G131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0.14349775784753363</v>
      </c>
      <c r="H131" s="6">
        <v>111</v>
      </c>
      <c r="I131" s="7">
        <f>IFERROR(IF(Taulukko13[[#This Row],[Tieto puuttuu HOKSista: urasuunnitelma]]="1-4",3,Taulukko13[[#This Row],[Tieto puuttuu HOKSista: urasuunnitelma]]/Taulukko13[[#This Row],[HOKSien määrä, joissa koulutuksen alkamisvuosi 2024]]),"")</f>
        <v>0.16591928251121077</v>
      </c>
    </row>
    <row r="132" spans="1:9" x14ac:dyDescent="0.25">
      <c r="A132" s="1" t="s">
        <v>300</v>
      </c>
      <c r="B132" s="2" t="s">
        <v>301</v>
      </c>
      <c r="C132" s="6">
        <v>12</v>
      </c>
      <c r="D132" s="6">
        <v>12</v>
      </c>
      <c r="E132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1</v>
      </c>
      <c r="F132" s="6" t="s">
        <v>422</v>
      </c>
      <c r="G132" s="7" t="str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/>
      </c>
      <c r="H132" s="6" t="s">
        <v>422</v>
      </c>
      <c r="I132" s="7" t="str">
        <f>IFERROR(IF(Taulukko13[[#This Row],[Tieto puuttuu HOKSista: urasuunnitelma]]="1-4",3,Taulukko13[[#This Row],[Tieto puuttuu HOKSista: urasuunnitelma]]/Taulukko13[[#This Row],[HOKSien määrä, joissa koulutuksen alkamisvuosi 2024]]),"")</f>
        <v/>
      </c>
    </row>
    <row r="133" spans="1:9" x14ac:dyDescent="0.25">
      <c r="A133" s="1" t="s">
        <v>302</v>
      </c>
      <c r="B133" s="2" t="s">
        <v>303</v>
      </c>
      <c r="C133" s="6">
        <v>3261</v>
      </c>
      <c r="D133" s="6">
        <v>3126</v>
      </c>
      <c r="E133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0.95860165593376268</v>
      </c>
      <c r="F133" s="6">
        <v>1146</v>
      </c>
      <c r="G133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0.36660268714011518</v>
      </c>
      <c r="H133" s="6">
        <v>171</v>
      </c>
      <c r="I133" s="7">
        <f>IFERROR(IF(Taulukko13[[#This Row],[Tieto puuttuu HOKSista: urasuunnitelma]]="1-4",3,Taulukko13[[#This Row],[Tieto puuttuu HOKSista: urasuunnitelma]]/Taulukko13[[#This Row],[HOKSien määrä, joissa koulutuksen alkamisvuosi 2024]]),"")</f>
        <v>5.4702495201535507E-2</v>
      </c>
    </row>
    <row r="134" spans="1:9" x14ac:dyDescent="0.25">
      <c r="A134" s="1" t="s">
        <v>304</v>
      </c>
      <c r="B134" s="2" t="s">
        <v>305</v>
      </c>
      <c r="C134" s="6">
        <v>126</v>
      </c>
      <c r="D134" s="6">
        <v>117</v>
      </c>
      <c r="E134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0.9285714285714286</v>
      </c>
      <c r="F134" s="6">
        <v>21</v>
      </c>
      <c r="G134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0.17948717948717949</v>
      </c>
      <c r="H134" s="6">
        <v>45</v>
      </c>
      <c r="I134" s="7">
        <f>IFERROR(IF(Taulukko13[[#This Row],[Tieto puuttuu HOKSista: urasuunnitelma]]="1-4",3,Taulukko13[[#This Row],[Tieto puuttuu HOKSista: urasuunnitelma]]/Taulukko13[[#This Row],[HOKSien määrä, joissa koulutuksen alkamisvuosi 2024]]),"")</f>
        <v>0.38461538461538464</v>
      </c>
    </row>
    <row r="135" spans="1:9" x14ac:dyDescent="0.25">
      <c r="A135" s="1" t="s">
        <v>306</v>
      </c>
      <c r="B135" s="2" t="s">
        <v>307</v>
      </c>
      <c r="C135" s="6">
        <v>1209</v>
      </c>
      <c r="D135" s="6">
        <v>1101</v>
      </c>
      <c r="E135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0.91066997518610426</v>
      </c>
      <c r="F135" s="6">
        <v>174</v>
      </c>
      <c r="G135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0.15803814713896458</v>
      </c>
      <c r="H135" s="6">
        <v>138</v>
      </c>
      <c r="I135" s="7">
        <f>IFERROR(IF(Taulukko13[[#This Row],[Tieto puuttuu HOKSista: urasuunnitelma]]="1-4",3,Taulukko13[[#This Row],[Tieto puuttuu HOKSista: urasuunnitelma]]/Taulukko13[[#This Row],[HOKSien määrä, joissa koulutuksen alkamisvuosi 2024]]),"")</f>
        <v>0.12534059945504086</v>
      </c>
    </row>
    <row r="136" spans="1:9" x14ac:dyDescent="0.25">
      <c r="A136" s="1" t="s">
        <v>308</v>
      </c>
      <c r="B136" s="2" t="s">
        <v>309</v>
      </c>
      <c r="C136" s="6">
        <v>1128</v>
      </c>
      <c r="D136" s="6">
        <v>1116</v>
      </c>
      <c r="E136" s="7">
        <f>IFERROR(IF(Taulukko13[[#This Row],[HOKSien määrä, joissa koulutuksen alkamisvuosi 2024]]="1-4",3,Taulukko13[[#This Row],[HOKSien määrä, joissa koulutuksen alkamisvuosi 2024]])/IF(Taulukko13[[#This Row],[Uudet opiskelijat 2024]]="1-4",3,Taulukko13[[#This Row],[Uudet opiskelijat 2024]]),"")</f>
        <v>0.98936170212765961</v>
      </c>
      <c r="F136" s="6">
        <v>231</v>
      </c>
      <c r="G136" s="7">
        <f>IFERROR(IF(Taulukko13[[#This Row],[Tieto puuttuu HOKSista: osaamisen hankkimistapa]]="1-4",3,Taulukko13[[#This Row],[Tieto puuttuu HOKSista: osaamisen hankkimistapa]]/Taulukko13[[#This Row],[HOKSien määrä, joissa koulutuksen alkamisvuosi 2024]]),"")</f>
        <v>0.20698924731182797</v>
      </c>
      <c r="H136" s="6">
        <v>156</v>
      </c>
      <c r="I136" s="7">
        <f>IFERROR(IF(Taulukko13[[#This Row],[Tieto puuttuu HOKSista: urasuunnitelma]]="1-4",3,Taulukko13[[#This Row],[Tieto puuttuu HOKSista: urasuunnitelma]]/Taulukko13[[#This Row],[HOKSien määrä, joissa koulutuksen alkamisvuosi 2024]]),"")</f>
        <v>0.13978494623655913</v>
      </c>
    </row>
    <row r="137" spans="1:9" x14ac:dyDescent="0.25">
      <c r="A137" s="1" t="s">
        <v>310</v>
      </c>
      <c r="B137" s="2">
        <f>SUBTOTAL(103,Taulukko13[Nimi])</f>
        <v>134</v>
      </c>
      <c r="C137" s="6" t="s">
        <v>423</v>
      </c>
      <c r="D137" s="6" t="s">
        <v>424</v>
      </c>
      <c r="E137" s="8">
        <f>Taulukko13[[#Totals],[HOKSien määrä, joissa koulutuksen alkamisvuosi 2024]]/Taulukko13[[#Totals],[Uudet opiskelijat 2024]]</f>
        <v>0.9994176013805004</v>
      </c>
      <c r="F137" s="6" t="s">
        <v>425</v>
      </c>
      <c r="G137" s="8">
        <f>Taulukko13[[#Totals],[Tieto puuttuu HOKSista: osaamisen hankkimistapa]]/Taulukko13[[#Totals],[HOKSien määrä, joissa koulutuksen alkamisvuosi 2024]]</f>
        <v>0.18779271793322255</v>
      </c>
      <c r="H137" s="6" t="s">
        <v>426</v>
      </c>
      <c r="I137" s="8">
        <f>Taulukko13[[#Totals],[Tieto puuttuu HOKSista: urasuunnitelma]]/Taulukko13[[#Totals],[HOKSien määrä, joissa koulutuksen alkamisvuosi 2024]]</f>
        <v>0.30274318520277127</v>
      </c>
    </row>
    <row r="139" spans="1:9" x14ac:dyDescent="0.25">
      <c r="A139" t="s">
        <v>311</v>
      </c>
      <c r="I139" s="9"/>
    </row>
    <row r="140" spans="1:9" x14ac:dyDescent="0.25">
      <c r="A140" t="s">
        <v>366</v>
      </c>
      <c r="I140" s="9"/>
    </row>
    <row r="141" spans="1:9" x14ac:dyDescent="0.25">
      <c r="A141" t="s">
        <v>312</v>
      </c>
      <c r="D141" s="10"/>
    </row>
    <row r="142" spans="1:9" x14ac:dyDescent="0.25">
      <c r="A142" t="s">
        <v>427</v>
      </c>
      <c r="D142" s="10"/>
    </row>
    <row r="143" spans="1:9" x14ac:dyDescent="0.25">
      <c r="A143" t="s">
        <v>428</v>
      </c>
    </row>
    <row r="144" spans="1:9" x14ac:dyDescent="0.25">
      <c r="A144" t="s">
        <v>429</v>
      </c>
    </row>
    <row r="145" spans="1:1" x14ac:dyDescent="0.25">
      <c r="A145" t="s">
        <v>430</v>
      </c>
    </row>
  </sheetData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A65BA-0C26-45D4-A5F1-44BDC1EDA491}">
  <dimension ref="A1:BH141"/>
  <sheetViews>
    <sheetView showGridLines="0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A40" sqref="A40:XFD40"/>
    </sheetView>
  </sheetViews>
  <sheetFormatPr defaultColWidth="19.7109375" defaultRowHeight="15" x14ac:dyDescent="0.25"/>
  <cols>
    <col min="1" max="1" width="39.7109375" customWidth="1"/>
    <col min="2" max="5" width="19.28515625" customWidth="1"/>
    <col min="6" max="56" width="14.28515625" customWidth="1"/>
    <col min="57" max="58" width="16.28515625" customWidth="1"/>
    <col min="59" max="60" width="19.28515625" customWidth="1"/>
  </cols>
  <sheetData>
    <row r="1" spans="1:60" ht="15" customHeight="1" x14ac:dyDescent="0.25">
      <c r="A1" s="52" t="s">
        <v>431</v>
      </c>
      <c r="B1" s="62" t="s">
        <v>432</v>
      </c>
      <c r="C1" s="62"/>
      <c r="D1" s="62"/>
      <c r="E1" s="63"/>
      <c r="F1" s="36" t="s">
        <v>316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</row>
    <row r="2" spans="1:60" ht="24" x14ac:dyDescent="0.25">
      <c r="A2" s="31" t="s">
        <v>433</v>
      </c>
      <c r="B2" s="58" t="s">
        <v>323</v>
      </c>
      <c r="C2" s="58" t="s">
        <v>434</v>
      </c>
      <c r="D2" s="58" t="s">
        <v>435</v>
      </c>
      <c r="E2" s="55" t="s">
        <v>436</v>
      </c>
      <c r="F2" s="58" t="s">
        <v>437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</row>
    <row r="3" spans="1:60" x14ac:dyDescent="0.25">
      <c r="A3" s="51" t="s">
        <v>316</v>
      </c>
      <c r="B3" s="58"/>
      <c r="C3" s="58"/>
      <c r="D3" s="58"/>
      <c r="E3" s="55"/>
      <c r="F3" s="28" t="s">
        <v>438</v>
      </c>
      <c r="G3" s="28" t="s">
        <v>439</v>
      </c>
      <c r="H3" s="28" t="s">
        <v>440</v>
      </c>
      <c r="I3" s="28" t="s">
        <v>441</v>
      </c>
      <c r="J3" s="28" t="s">
        <v>442</v>
      </c>
      <c r="K3" s="28" t="s">
        <v>443</v>
      </c>
      <c r="L3" s="28" t="s">
        <v>444</v>
      </c>
      <c r="M3" s="28" t="s">
        <v>445</v>
      </c>
      <c r="N3" s="28" t="s">
        <v>446</v>
      </c>
      <c r="O3" s="28" t="s">
        <v>447</v>
      </c>
      <c r="P3" s="28" t="s">
        <v>448</v>
      </c>
      <c r="Q3" s="28" t="s">
        <v>449</v>
      </c>
      <c r="R3" s="28" t="s">
        <v>450</v>
      </c>
      <c r="S3" s="28" t="s">
        <v>451</v>
      </c>
      <c r="T3" s="28" t="s">
        <v>452</v>
      </c>
      <c r="U3" s="28" t="s">
        <v>453</v>
      </c>
      <c r="V3" s="28" t="s">
        <v>454</v>
      </c>
      <c r="W3" s="28" t="s">
        <v>455</v>
      </c>
      <c r="X3" s="28" t="s">
        <v>456</v>
      </c>
      <c r="Y3" s="28" t="s">
        <v>457</v>
      </c>
      <c r="Z3" s="28" t="s">
        <v>458</v>
      </c>
      <c r="AA3" s="28" t="s">
        <v>459</v>
      </c>
      <c r="AB3" s="28" t="s">
        <v>460</v>
      </c>
      <c r="AC3" s="28" t="s">
        <v>461</v>
      </c>
      <c r="AD3" s="28" t="s">
        <v>462</v>
      </c>
      <c r="AE3" s="28" t="s">
        <v>463</v>
      </c>
      <c r="AF3" s="28" t="s">
        <v>464</v>
      </c>
      <c r="AG3" s="28" t="s">
        <v>465</v>
      </c>
      <c r="AH3" s="28" t="s">
        <v>466</v>
      </c>
      <c r="AI3" s="28" t="s">
        <v>467</v>
      </c>
      <c r="AJ3" s="28" t="s">
        <v>468</v>
      </c>
      <c r="AK3" s="28" t="s">
        <v>469</v>
      </c>
      <c r="AL3" s="28" t="s">
        <v>470</v>
      </c>
      <c r="AM3" s="28" t="s">
        <v>471</v>
      </c>
      <c r="AN3" s="28" t="s">
        <v>472</v>
      </c>
      <c r="AO3" s="28" t="s">
        <v>473</v>
      </c>
      <c r="AP3" s="28" t="s">
        <v>474</v>
      </c>
      <c r="AQ3" s="28" t="s">
        <v>475</v>
      </c>
      <c r="AR3" s="28" t="s">
        <v>476</v>
      </c>
      <c r="AS3" s="28" t="s">
        <v>477</v>
      </c>
      <c r="AT3" s="28" t="s">
        <v>478</v>
      </c>
      <c r="AU3" s="28" t="s">
        <v>479</v>
      </c>
      <c r="AV3" s="28" t="s">
        <v>480</v>
      </c>
      <c r="AW3" s="28" t="s">
        <v>481</v>
      </c>
      <c r="AX3" s="28" t="s">
        <v>482</v>
      </c>
      <c r="AY3" s="28" t="s">
        <v>483</v>
      </c>
      <c r="AZ3" s="28" t="s">
        <v>484</v>
      </c>
      <c r="BA3" s="28" t="s">
        <v>485</v>
      </c>
      <c r="BB3" s="28" t="s">
        <v>486</v>
      </c>
      <c r="BC3" s="28" t="s">
        <v>487</v>
      </c>
      <c r="BD3" s="28" t="s">
        <v>488</v>
      </c>
      <c r="BE3" s="28" t="s">
        <v>489</v>
      </c>
      <c r="BF3" s="28" t="s">
        <v>490</v>
      </c>
      <c r="BG3" s="28" t="s">
        <v>491</v>
      </c>
      <c r="BH3" s="28" t="s">
        <v>492</v>
      </c>
    </row>
    <row r="4" spans="1:60" x14ac:dyDescent="0.25">
      <c r="A4" s="41" t="s">
        <v>17</v>
      </c>
      <c r="B4" s="20">
        <v>3966</v>
      </c>
      <c r="C4" s="19">
        <f>IF(AS4="1–4",3,AS4)/IF(B4="1–4",3,B4)</f>
        <v>0.59455370650529504</v>
      </c>
      <c r="D4" s="19">
        <f>(IF(AQ4="1–4",3,AQ4)+IF(AR4="1–4",3,AR4)+IF(AT4="1–4",3,AT4)+IF(AU4="1–4",3,AU4))/IF(B4="1–4",3,B4)</f>
        <v>0.36535552193645993</v>
      </c>
      <c r="E4" s="40">
        <f>1-C4-D4</f>
        <v>4.0090771558245031E-2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0" t="s">
        <v>422</v>
      </c>
      <c r="AM4" s="20">
        <v>6</v>
      </c>
      <c r="AN4" s="20" t="s">
        <v>422</v>
      </c>
      <c r="AO4" s="20">
        <v>15</v>
      </c>
      <c r="AP4" s="20">
        <v>78</v>
      </c>
      <c r="AQ4" s="20">
        <v>84</v>
      </c>
      <c r="AR4" s="20">
        <v>1044</v>
      </c>
      <c r="AS4" s="20">
        <v>2358</v>
      </c>
      <c r="AT4" s="20">
        <v>267</v>
      </c>
      <c r="AU4" s="20">
        <v>54</v>
      </c>
      <c r="AV4" s="20">
        <v>42</v>
      </c>
      <c r="AW4" s="20">
        <v>6</v>
      </c>
      <c r="AX4" s="20">
        <v>6</v>
      </c>
      <c r="AY4" s="20" t="s">
        <v>422</v>
      </c>
      <c r="AZ4" s="21"/>
      <c r="BA4" s="20" t="s">
        <v>422</v>
      </c>
      <c r="BB4" s="21"/>
      <c r="BC4" s="21"/>
      <c r="BD4" s="21"/>
      <c r="BE4" s="21"/>
      <c r="BF4" s="21"/>
      <c r="BG4" s="21"/>
      <c r="BH4" s="21"/>
    </row>
    <row r="5" spans="1:60" x14ac:dyDescent="0.25">
      <c r="A5" s="41" t="s">
        <v>22</v>
      </c>
      <c r="B5" s="20">
        <v>330</v>
      </c>
      <c r="C5" s="19">
        <f t="shared" ref="C5:C67" si="0">IF(AS5="1–4",3,AS5)/IF(B5="1–4",3,B5)</f>
        <v>0.90909090909090906</v>
      </c>
      <c r="D5" s="19">
        <f t="shared" ref="D5:D68" si="1">(IF(AQ5="1–4",3,AQ5)+IF(AR5="1–4",3,AR5)+IF(AT5="1–4",3,AT5)+IF(AU5="1–4",3,AU5))/IF(B5="1–4",3,B5)</f>
        <v>8.1818181818181818E-2</v>
      </c>
      <c r="E5" s="40">
        <f t="shared" ref="E5:E68" si="2">1-C5-D5</f>
        <v>9.0909090909091217E-3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0" t="s">
        <v>422</v>
      </c>
      <c r="AQ5" s="20" t="s">
        <v>422</v>
      </c>
      <c r="AR5" s="20" t="s">
        <v>422</v>
      </c>
      <c r="AS5" s="20">
        <v>300</v>
      </c>
      <c r="AT5" s="20">
        <v>21</v>
      </c>
      <c r="AU5" s="21"/>
      <c r="AV5" s="21"/>
      <c r="AW5" s="20" t="s">
        <v>422</v>
      </c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</row>
    <row r="6" spans="1:60" x14ac:dyDescent="0.25">
      <c r="A6" s="41" t="s">
        <v>25</v>
      </c>
      <c r="B6" s="20">
        <v>57</v>
      </c>
      <c r="C6" s="19">
        <f t="shared" si="0"/>
        <v>1</v>
      </c>
      <c r="D6" s="19">
        <f t="shared" si="1"/>
        <v>5.2631578947368418E-2</v>
      </c>
      <c r="E6" s="40">
        <f t="shared" si="2"/>
        <v>-5.2631578947368418E-2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0" t="s">
        <v>422</v>
      </c>
      <c r="AS6" s="20">
        <v>57</v>
      </c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</row>
    <row r="7" spans="1:60" x14ac:dyDescent="0.25">
      <c r="A7" s="41" t="s">
        <v>27</v>
      </c>
      <c r="B7" s="20">
        <v>1155</v>
      </c>
      <c r="C7" s="19">
        <f t="shared" si="0"/>
        <v>0.90649350649350646</v>
      </c>
      <c r="D7" s="19">
        <f t="shared" si="1"/>
        <v>8.5714285714285715E-2</v>
      </c>
      <c r="E7" s="40">
        <f t="shared" si="2"/>
        <v>7.7922077922078226E-3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0">
        <v>1047</v>
      </c>
      <c r="AT7" s="20">
        <v>96</v>
      </c>
      <c r="AU7" s="20" t="s">
        <v>422</v>
      </c>
      <c r="AV7" s="20" t="s">
        <v>422</v>
      </c>
      <c r="AW7" s="21"/>
      <c r="AX7" s="20" t="s">
        <v>422</v>
      </c>
      <c r="AY7" s="21"/>
      <c r="AZ7" s="21"/>
      <c r="BA7" s="20" t="s">
        <v>422</v>
      </c>
      <c r="BB7" s="21"/>
      <c r="BC7" s="21"/>
      <c r="BD7" s="21"/>
      <c r="BE7" s="20" t="s">
        <v>422</v>
      </c>
      <c r="BF7" s="21"/>
      <c r="BG7" s="21"/>
      <c r="BH7" s="21"/>
    </row>
    <row r="8" spans="1:60" x14ac:dyDescent="0.25">
      <c r="A8" s="41" t="s">
        <v>29</v>
      </c>
      <c r="B8" s="20">
        <v>882</v>
      </c>
      <c r="C8" s="19">
        <f t="shared" si="0"/>
        <v>0.61564625850340138</v>
      </c>
      <c r="D8" s="19">
        <f t="shared" si="1"/>
        <v>0.36734693877551022</v>
      </c>
      <c r="E8" s="40">
        <f t="shared" si="2"/>
        <v>1.7006802721088399E-2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0" t="s">
        <v>422</v>
      </c>
      <c r="AS8" s="20">
        <v>543</v>
      </c>
      <c r="AT8" s="20">
        <v>303</v>
      </c>
      <c r="AU8" s="20">
        <v>18</v>
      </c>
      <c r="AV8" s="20">
        <v>9</v>
      </c>
      <c r="AW8" s="20" t="s">
        <v>422</v>
      </c>
      <c r="AX8" s="20" t="s">
        <v>422</v>
      </c>
      <c r="AY8" s="20" t="s">
        <v>422</v>
      </c>
      <c r="AZ8" s="21"/>
      <c r="BA8" s="21"/>
      <c r="BB8" s="21"/>
      <c r="BC8" s="21"/>
      <c r="BD8" s="21"/>
      <c r="BE8" s="21"/>
      <c r="BF8" s="21"/>
      <c r="BG8" s="21"/>
      <c r="BH8" s="21"/>
    </row>
    <row r="9" spans="1:60" x14ac:dyDescent="0.25">
      <c r="A9" s="41" t="s">
        <v>338</v>
      </c>
      <c r="B9" s="20">
        <v>156</v>
      </c>
      <c r="C9" s="19">
        <f t="shared" si="0"/>
        <v>1</v>
      </c>
      <c r="D9" s="19">
        <f t="shared" si="1"/>
        <v>0</v>
      </c>
      <c r="E9" s="40">
        <f t="shared" si="2"/>
        <v>0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0">
        <v>156</v>
      </c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x14ac:dyDescent="0.25">
      <c r="A10" s="41" t="s">
        <v>33</v>
      </c>
      <c r="B10" s="20">
        <v>1338</v>
      </c>
      <c r="C10" s="19">
        <f t="shared" si="0"/>
        <v>0.91031390134529144</v>
      </c>
      <c r="D10" s="19">
        <f t="shared" si="1"/>
        <v>8.2959641255605385E-2</v>
      </c>
      <c r="E10" s="40">
        <f t="shared" si="2"/>
        <v>6.7264573991031723E-3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0">
        <v>1218</v>
      </c>
      <c r="AT10" s="20">
        <v>90</v>
      </c>
      <c r="AU10" s="20">
        <v>21</v>
      </c>
      <c r="AV10" s="20" t="s">
        <v>422</v>
      </c>
      <c r="AW10" s="20">
        <v>6</v>
      </c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x14ac:dyDescent="0.25">
      <c r="A11" s="41" t="s">
        <v>36</v>
      </c>
      <c r="B11" s="20">
        <v>2910</v>
      </c>
      <c r="C11" s="19">
        <f t="shared" si="0"/>
        <v>0.94123711340206184</v>
      </c>
      <c r="D11" s="19">
        <f t="shared" si="1"/>
        <v>5.3608247422680409E-2</v>
      </c>
      <c r="E11" s="40">
        <f t="shared" si="2"/>
        <v>5.1546391752577483E-3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0" t="s">
        <v>422</v>
      </c>
      <c r="AS11" s="20">
        <v>2739</v>
      </c>
      <c r="AT11" s="20">
        <v>117</v>
      </c>
      <c r="AU11" s="20">
        <v>36</v>
      </c>
      <c r="AV11" s="20">
        <v>12</v>
      </c>
      <c r="AW11" s="20" t="s">
        <v>422</v>
      </c>
      <c r="AX11" s="21"/>
      <c r="AY11" s="21"/>
      <c r="AZ11" s="21"/>
      <c r="BA11" s="21"/>
      <c r="BB11" s="21"/>
      <c r="BC11" s="21"/>
      <c r="BD11" s="20" t="s">
        <v>422</v>
      </c>
      <c r="BE11" s="21"/>
      <c r="BF11" s="21"/>
      <c r="BG11" s="21"/>
      <c r="BH11" s="21"/>
    </row>
    <row r="12" spans="1:60" x14ac:dyDescent="0.25">
      <c r="A12" s="41" t="s">
        <v>41</v>
      </c>
      <c r="B12" s="20">
        <v>5238</v>
      </c>
      <c r="C12" s="19">
        <f t="shared" si="0"/>
        <v>0.84077892325315007</v>
      </c>
      <c r="D12" s="19">
        <f t="shared" si="1"/>
        <v>0.13802978235967928</v>
      </c>
      <c r="E12" s="40">
        <f t="shared" si="2"/>
        <v>2.1191294387170656E-2</v>
      </c>
      <c r="F12" s="21"/>
      <c r="G12" s="21"/>
      <c r="H12" s="21"/>
      <c r="I12" s="20" t="s">
        <v>422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0" t="s">
        <v>422</v>
      </c>
      <c r="AJ12" s="21"/>
      <c r="AK12" s="21"/>
      <c r="AL12" s="20" t="s">
        <v>422</v>
      </c>
      <c r="AM12" s="21"/>
      <c r="AN12" s="20" t="s">
        <v>422</v>
      </c>
      <c r="AO12" s="20">
        <v>6</v>
      </c>
      <c r="AP12" s="20">
        <v>9</v>
      </c>
      <c r="AQ12" s="20">
        <v>15</v>
      </c>
      <c r="AR12" s="20">
        <v>243</v>
      </c>
      <c r="AS12" s="20">
        <v>4404</v>
      </c>
      <c r="AT12" s="20">
        <v>387</v>
      </c>
      <c r="AU12" s="20">
        <v>78</v>
      </c>
      <c r="AV12" s="20">
        <v>33</v>
      </c>
      <c r="AW12" s="20">
        <v>6</v>
      </c>
      <c r="AX12" s="20">
        <v>27</v>
      </c>
      <c r="AY12" s="20" t="s">
        <v>422</v>
      </c>
      <c r="AZ12" s="20" t="s">
        <v>422</v>
      </c>
      <c r="BA12" s="20">
        <v>15</v>
      </c>
      <c r="BB12" s="21"/>
      <c r="BC12" s="21"/>
      <c r="BD12" s="21"/>
      <c r="BE12" s="20" t="s">
        <v>422</v>
      </c>
      <c r="BF12" s="21"/>
      <c r="BG12" s="21"/>
      <c r="BH12" s="21"/>
    </row>
    <row r="13" spans="1:60" x14ac:dyDescent="0.25">
      <c r="A13" s="41" t="s">
        <v>44</v>
      </c>
      <c r="B13" s="20">
        <v>2016</v>
      </c>
      <c r="C13" s="19">
        <f t="shared" si="0"/>
        <v>0.29761904761904762</v>
      </c>
      <c r="D13" s="19">
        <f t="shared" si="1"/>
        <v>0.61309523809523814</v>
      </c>
      <c r="E13" s="40">
        <f t="shared" si="2"/>
        <v>8.9285714285714191E-2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0" t="s">
        <v>422</v>
      </c>
      <c r="AH13" s="21"/>
      <c r="AI13" s="20" t="s">
        <v>422</v>
      </c>
      <c r="AJ13" s="21"/>
      <c r="AK13" s="20" t="s">
        <v>422</v>
      </c>
      <c r="AL13" s="20" t="s">
        <v>422</v>
      </c>
      <c r="AM13" s="21"/>
      <c r="AN13" s="20" t="s">
        <v>422</v>
      </c>
      <c r="AO13" s="20" t="s">
        <v>422</v>
      </c>
      <c r="AP13" s="20" t="s">
        <v>422</v>
      </c>
      <c r="AQ13" s="21"/>
      <c r="AR13" s="20">
        <v>6</v>
      </c>
      <c r="AS13" s="20">
        <v>600</v>
      </c>
      <c r="AT13" s="20">
        <v>1008</v>
      </c>
      <c r="AU13" s="20">
        <v>222</v>
      </c>
      <c r="AV13" s="20">
        <v>66</v>
      </c>
      <c r="AW13" s="20">
        <v>42</v>
      </c>
      <c r="AX13" s="20">
        <v>30</v>
      </c>
      <c r="AY13" s="20">
        <v>6</v>
      </c>
      <c r="AZ13" s="20" t="s">
        <v>422</v>
      </c>
      <c r="BA13" s="20">
        <v>9</v>
      </c>
      <c r="BB13" s="21"/>
      <c r="BC13" s="20">
        <v>9</v>
      </c>
      <c r="BD13" s="21"/>
      <c r="BE13" s="20" t="s">
        <v>422</v>
      </c>
      <c r="BF13" s="20" t="s">
        <v>422</v>
      </c>
      <c r="BG13" s="21"/>
      <c r="BH13" s="21"/>
    </row>
    <row r="14" spans="1:60" x14ac:dyDescent="0.25">
      <c r="A14" s="41" t="s">
        <v>47</v>
      </c>
      <c r="B14" s="20">
        <v>2121</v>
      </c>
      <c r="C14" s="19">
        <f t="shared" si="0"/>
        <v>0.80763790664780766</v>
      </c>
      <c r="D14" s="19">
        <f t="shared" si="1"/>
        <v>0.16265912305516267</v>
      </c>
      <c r="E14" s="40">
        <f t="shared" si="2"/>
        <v>2.9702970297029674E-2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0" t="s">
        <v>422</v>
      </c>
      <c r="AR14" s="20" t="s">
        <v>422</v>
      </c>
      <c r="AS14" s="20">
        <v>1713</v>
      </c>
      <c r="AT14" s="20">
        <v>282</v>
      </c>
      <c r="AU14" s="20">
        <v>57</v>
      </c>
      <c r="AV14" s="20">
        <v>48</v>
      </c>
      <c r="AW14" s="20">
        <v>9</v>
      </c>
      <c r="AX14" s="20" t="s">
        <v>422</v>
      </c>
      <c r="AY14" s="20" t="s">
        <v>422</v>
      </c>
      <c r="AZ14" s="20">
        <v>6</v>
      </c>
      <c r="BA14" s="20" t="s">
        <v>422</v>
      </c>
      <c r="BB14" s="21"/>
      <c r="BC14" s="21"/>
      <c r="BD14" s="21"/>
      <c r="BE14" s="21"/>
      <c r="BF14" s="21"/>
      <c r="BG14" s="21"/>
      <c r="BH14" s="21"/>
    </row>
    <row r="15" spans="1:60" ht="24" x14ac:dyDescent="0.25">
      <c r="A15" s="41" t="s">
        <v>50</v>
      </c>
      <c r="B15" s="20">
        <v>15</v>
      </c>
      <c r="C15" s="19">
        <f t="shared" si="0"/>
        <v>1</v>
      </c>
      <c r="D15" s="19">
        <f t="shared" si="1"/>
        <v>0</v>
      </c>
      <c r="E15" s="40">
        <f t="shared" si="2"/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0">
        <v>15</v>
      </c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x14ac:dyDescent="0.25">
      <c r="A16" s="41" t="s">
        <v>55</v>
      </c>
      <c r="B16" s="20">
        <v>42</v>
      </c>
      <c r="C16" s="19">
        <f t="shared" si="0"/>
        <v>1</v>
      </c>
      <c r="D16" s="19">
        <f t="shared" si="1"/>
        <v>0</v>
      </c>
      <c r="E16" s="40">
        <f t="shared" si="2"/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0">
        <v>42</v>
      </c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x14ac:dyDescent="0.25">
      <c r="A17" s="41" t="s">
        <v>57</v>
      </c>
      <c r="B17" s="20">
        <v>12</v>
      </c>
      <c r="C17" s="19">
        <f t="shared" si="0"/>
        <v>1</v>
      </c>
      <c r="D17" s="19">
        <f t="shared" si="1"/>
        <v>0</v>
      </c>
      <c r="E17" s="40">
        <f t="shared" si="2"/>
        <v>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0">
        <v>12</v>
      </c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x14ac:dyDescent="0.25">
      <c r="A18" s="41" t="s">
        <v>60</v>
      </c>
      <c r="B18" s="20">
        <v>66</v>
      </c>
      <c r="C18" s="19">
        <f t="shared" si="0"/>
        <v>0.95454545454545459</v>
      </c>
      <c r="D18" s="19">
        <f t="shared" si="1"/>
        <v>9.0909090909090912E-2</v>
      </c>
      <c r="E18" s="40">
        <f t="shared" si="2"/>
        <v>-4.5454545454545497E-2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0" t="s">
        <v>422</v>
      </c>
      <c r="AS18" s="20">
        <v>63</v>
      </c>
      <c r="AT18" s="21"/>
      <c r="AU18" s="20" t="s">
        <v>422</v>
      </c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x14ac:dyDescent="0.25">
      <c r="A19" s="41" t="s">
        <v>339</v>
      </c>
      <c r="B19" s="20">
        <v>72</v>
      </c>
      <c r="C19" s="19">
        <f t="shared" si="0"/>
        <v>0.91666666666666663</v>
      </c>
      <c r="D19" s="19">
        <f t="shared" si="1"/>
        <v>0.125</v>
      </c>
      <c r="E19" s="40">
        <f t="shared" si="2"/>
        <v>-4.166666666666663E-2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0" t="s">
        <v>422</v>
      </c>
      <c r="AR19" s="20" t="s">
        <v>422</v>
      </c>
      <c r="AS19" s="20">
        <v>66</v>
      </c>
      <c r="AT19" s="20" t="s">
        <v>422</v>
      </c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x14ac:dyDescent="0.25">
      <c r="A20" s="41" t="s">
        <v>65</v>
      </c>
      <c r="B20" s="20">
        <v>150</v>
      </c>
      <c r="C20" s="19">
        <f t="shared" si="0"/>
        <v>0.8</v>
      </c>
      <c r="D20" s="19">
        <f t="shared" si="1"/>
        <v>0.22</v>
      </c>
      <c r="E20" s="40">
        <f t="shared" si="2"/>
        <v>-2.0000000000000046E-2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0">
        <v>6</v>
      </c>
      <c r="AS20" s="20">
        <v>120</v>
      </c>
      <c r="AT20" s="20">
        <v>24</v>
      </c>
      <c r="AU20" s="20" t="s">
        <v>422</v>
      </c>
      <c r="AV20" s="21"/>
      <c r="AW20" s="21"/>
      <c r="AX20" s="20" t="s">
        <v>422</v>
      </c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x14ac:dyDescent="0.25">
      <c r="A21" s="41" t="s">
        <v>68</v>
      </c>
      <c r="B21" s="20">
        <v>51</v>
      </c>
      <c r="C21" s="19">
        <f>IF(AS21="1–4",3,AS21)/IF(B21="1–4",3,B21)</f>
        <v>5.8823529411764705E-2</v>
      </c>
      <c r="D21" s="19">
        <f t="shared" si="1"/>
        <v>0.70588235294117652</v>
      </c>
      <c r="E21" s="40">
        <f t="shared" si="2"/>
        <v>0.23529411764705876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0">
        <v>6</v>
      </c>
      <c r="AO21" s="20">
        <v>6</v>
      </c>
      <c r="AP21" s="20" t="s">
        <v>422</v>
      </c>
      <c r="AQ21" s="20">
        <v>9</v>
      </c>
      <c r="AR21" s="20">
        <v>27</v>
      </c>
      <c r="AS21" s="20" t="s">
        <v>422</v>
      </c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x14ac:dyDescent="0.25">
      <c r="A22" s="41" t="s">
        <v>70</v>
      </c>
      <c r="B22" s="20">
        <v>8364</v>
      </c>
      <c r="C22" s="19">
        <f t="shared" si="0"/>
        <v>0.88199426111908175</v>
      </c>
      <c r="D22" s="19">
        <f t="shared" si="1"/>
        <v>0.1054519368723099</v>
      </c>
      <c r="E22" s="40">
        <f t="shared" si="2"/>
        <v>1.2553802008608353E-2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0" t="s">
        <v>422</v>
      </c>
      <c r="AG22" s="21"/>
      <c r="AH22" s="21"/>
      <c r="AI22" s="20" t="s">
        <v>422</v>
      </c>
      <c r="AJ22" s="21"/>
      <c r="AK22" s="21"/>
      <c r="AL22" s="21"/>
      <c r="AM22" s="21"/>
      <c r="AN22" s="20">
        <v>6</v>
      </c>
      <c r="AO22" s="20" t="s">
        <v>422</v>
      </c>
      <c r="AP22" s="20">
        <v>6</v>
      </c>
      <c r="AQ22" s="20">
        <v>21</v>
      </c>
      <c r="AR22" s="20">
        <v>252</v>
      </c>
      <c r="AS22" s="20">
        <v>7377</v>
      </c>
      <c r="AT22" s="20">
        <v>480</v>
      </c>
      <c r="AU22" s="20">
        <v>129</v>
      </c>
      <c r="AV22" s="20">
        <v>48</v>
      </c>
      <c r="AW22" s="20">
        <v>12</v>
      </c>
      <c r="AX22" s="20">
        <v>12</v>
      </c>
      <c r="AY22" s="20">
        <v>6</v>
      </c>
      <c r="AZ22" s="20" t="s">
        <v>422</v>
      </c>
      <c r="BA22" s="20" t="s">
        <v>422</v>
      </c>
      <c r="BB22" s="21"/>
      <c r="BC22" s="21"/>
      <c r="BD22" s="21"/>
      <c r="BE22" s="20" t="s">
        <v>422</v>
      </c>
      <c r="BF22" s="21"/>
      <c r="BG22" s="21"/>
      <c r="BH22" s="21"/>
    </row>
    <row r="23" spans="1:60" x14ac:dyDescent="0.25">
      <c r="A23" s="41" t="s">
        <v>73</v>
      </c>
      <c r="B23" s="20">
        <v>42</v>
      </c>
      <c r="C23" s="19">
        <f t="shared" si="0"/>
        <v>1</v>
      </c>
      <c r="D23" s="19">
        <f t="shared" si="1"/>
        <v>0</v>
      </c>
      <c r="E23" s="40">
        <f t="shared" si="2"/>
        <v>0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0">
        <v>42</v>
      </c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x14ac:dyDescent="0.25">
      <c r="A24" s="41" t="s">
        <v>75</v>
      </c>
      <c r="B24" s="20">
        <v>1323</v>
      </c>
      <c r="C24" s="19">
        <f t="shared" si="0"/>
        <v>0.8344671201814059</v>
      </c>
      <c r="D24" s="19">
        <f t="shared" si="1"/>
        <v>0.15192743764172337</v>
      </c>
      <c r="E24" s="40">
        <f t="shared" si="2"/>
        <v>1.3605442176870736E-2</v>
      </c>
      <c r="F24" s="20" t="s">
        <v>422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0" t="s">
        <v>422</v>
      </c>
      <c r="AR24" s="20">
        <v>153</v>
      </c>
      <c r="AS24" s="20">
        <v>1104</v>
      </c>
      <c r="AT24" s="20">
        <v>39</v>
      </c>
      <c r="AU24" s="20">
        <v>6</v>
      </c>
      <c r="AV24" s="20" t="s">
        <v>422</v>
      </c>
      <c r="AW24" s="21"/>
      <c r="AX24" s="20" t="s">
        <v>422</v>
      </c>
      <c r="AY24" s="21"/>
      <c r="AZ24" s="20" t="s">
        <v>422</v>
      </c>
      <c r="BA24" s="21"/>
      <c r="BB24" s="21"/>
      <c r="BC24" s="21"/>
      <c r="BD24" s="21"/>
      <c r="BE24" s="20">
        <v>12</v>
      </c>
      <c r="BF24" s="21"/>
      <c r="BG24" s="21"/>
      <c r="BH24" s="21"/>
    </row>
    <row r="25" spans="1:60" x14ac:dyDescent="0.25">
      <c r="A25" s="41" t="s">
        <v>77</v>
      </c>
      <c r="B25" s="20">
        <v>135</v>
      </c>
      <c r="C25" s="19">
        <f t="shared" si="0"/>
        <v>0.82222222222222219</v>
      </c>
      <c r="D25" s="19">
        <f t="shared" si="1"/>
        <v>0.13333333333333333</v>
      </c>
      <c r="E25" s="40">
        <f t="shared" si="2"/>
        <v>4.4444444444444481E-2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0">
        <v>6</v>
      </c>
      <c r="AS25" s="20">
        <v>111</v>
      </c>
      <c r="AT25" s="20">
        <v>9</v>
      </c>
      <c r="AU25" s="20" t="s">
        <v>422</v>
      </c>
      <c r="AV25" s="21"/>
      <c r="AW25" s="20" t="s">
        <v>422</v>
      </c>
      <c r="AX25" s="20" t="s">
        <v>422</v>
      </c>
      <c r="AY25" s="20" t="s">
        <v>422</v>
      </c>
      <c r="AZ25" s="21"/>
      <c r="BA25" s="20" t="s">
        <v>422</v>
      </c>
      <c r="BB25" s="21"/>
      <c r="BC25" s="21"/>
      <c r="BD25" s="21"/>
      <c r="BE25" s="21"/>
      <c r="BF25" s="21"/>
      <c r="BG25" s="21"/>
      <c r="BH25" s="21"/>
    </row>
    <row r="26" spans="1:60" x14ac:dyDescent="0.25">
      <c r="A26" s="41" t="s">
        <v>80</v>
      </c>
      <c r="B26" s="20">
        <v>3216</v>
      </c>
      <c r="C26" s="19">
        <f t="shared" si="0"/>
        <v>0.66417910447761197</v>
      </c>
      <c r="D26" s="19">
        <f t="shared" si="1"/>
        <v>0.29757462686567165</v>
      </c>
      <c r="E26" s="40">
        <f t="shared" si="2"/>
        <v>3.8246268656716376E-2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0" t="s">
        <v>422</v>
      </c>
      <c r="AR26" s="20">
        <v>369</v>
      </c>
      <c r="AS26" s="20">
        <v>2136</v>
      </c>
      <c r="AT26" s="20">
        <v>381</v>
      </c>
      <c r="AU26" s="20">
        <v>204</v>
      </c>
      <c r="AV26" s="20">
        <v>54</v>
      </c>
      <c r="AW26" s="20">
        <v>24</v>
      </c>
      <c r="AX26" s="20">
        <v>18</v>
      </c>
      <c r="AY26" s="20">
        <v>21</v>
      </c>
      <c r="AZ26" s="20" t="s">
        <v>422</v>
      </c>
      <c r="BA26" s="20" t="s">
        <v>422</v>
      </c>
      <c r="BB26" s="21"/>
      <c r="BC26" s="21"/>
      <c r="BD26" s="20" t="s">
        <v>422</v>
      </c>
      <c r="BE26" s="21"/>
      <c r="BF26" s="21"/>
      <c r="BG26" s="21"/>
      <c r="BH26" s="21"/>
    </row>
    <row r="27" spans="1:60" x14ac:dyDescent="0.25">
      <c r="A27" s="41" t="s">
        <v>82</v>
      </c>
      <c r="B27" s="20">
        <v>321</v>
      </c>
      <c r="C27" s="19">
        <f t="shared" si="0"/>
        <v>0.62616822429906538</v>
      </c>
      <c r="D27" s="19">
        <f t="shared" si="1"/>
        <v>0.24299065420560748</v>
      </c>
      <c r="E27" s="40">
        <f t="shared" si="2"/>
        <v>0.13084112149532715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0">
        <v>201</v>
      </c>
      <c r="AT27" s="20">
        <v>48</v>
      </c>
      <c r="AU27" s="20">
        <v>30</v>
      </c>
      <c r="AV27" s="20">
        <v>15</v>
      </c>
      <c r="AW27" s="20">
        <v>12</v>
      </c>
      <c r="AX27" s="20" t="s">
        <v>422</v>
      </c>
      <c r="AY27" s="20" t="s">
        <v>422</v>
      </c>
      <c r="AZ27" s="20">
        <v>6</v>
      </c>
      <c r="BA27" s="20" t="s">
        <v>422</v>
      </c>
      <c r="BB27" s="21"/>
      <c r="BC27" s="20" t="s">
        <v>422</v>
      </c>
      <c r="BD27" s="21"/>
      <c r="BE27" s="21"/>
      <c r="BF27" s="21"/>
      <c r="BG27" s="21"/>
      <c r="BH27" s="21"/>
    </row>
    <row r="28" spans="1:60" x14ac:dyDescent="0.25">
      <c r="A28" s="41" t="s">
        <v>84</v>
      </c>
      <c r="B28" s="20">
        <v>21</v>
      </c>
      <c r="C28" s="19">
        <f t="shared" si="0"/>
        <v>0.7142857142857143</v>
      </c>
      <c r="D28" s="19">
        <f t="shared" si="1"/>
        <v>0.14285714285714285</v>
      </c>
      <c r="E28" s="40">
        <f t="shared" si="2"/>
        <v>0.14285714285714285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0">
        <v>15</v>
      </c>
      <c r="AT28" s="20" t="s">
        <v>422</v>
      </c>
      <c r="AU28" s="21"/>
      <c r="AV28" s="21"/>
      <c r="AW28" s="20" t="s">
        <v>422</v>
      </c>
      <c r="AX28" s="20" t="s">
        <v>422</v>
      </c>
      <c r="AY28" s="21"/>
      <c r="AZ28" s="21"/>
      <c r="BA28" s="20" t="s">
        <v>422</v>
      </c>
      <c r="BB28" s="21"/>
      <c r="BC28" s="20" t="s">
        <v>422</v>
      </c>
      <c r="BD28" s="21"/>
      <c r="BE28" s="21"/>
      <c r="BF28" s="21"/>
      <c r="BG28" s="21"/>
      <c r="BH28" s="21"/>
    </row>
    <row r="29" spans="1:60" x14ac:dyDescent="0.25">
      <c r="A29" s="41" t="s">
        <v>86</v>
      </c>
      <c r="B29" s="20">
        <v>1476</v>
      </c>
      <c r="C29" s="19">
        <f t="shared" si="0"/>
        <v>0.81097560975609762</v>
      </c>
      <c r="D29" s="19">
        <f t="shared" si="1"/>
        <v>0.11991869918699187</v>
      </c>
      <c r="E29" s="40">
        <f t="shared" si="2"/>
        <v>6.9105691056910515E-2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0">
        <v>36</v>
      </c>
      <c r="AP29" s="20">
        <v>60</v>
      </c>
      <c r="AQ29" s="20">
        <v>33</v>
      </c>
      <c r="AR29" s="20">
        <v>102</v>
      </c>
      <c r="AS29" s="20">
        <v>1197</v>
      </c>
      <c r="AT29" s="20">
        <v>33</v>
      </c>
      <c r="AU29" s="20">
        <v>9</v>
      </c>
      <c r="AV29" s="20" t="s">
        <v>422</v>
      </c>
      <c r="AW29" s="20" t="s">
        <v>422</v>
      </c>
      <c r="AX29" s="21"/>
      <c r="AY29" s="21"/>
      <c r="AZ29" s="20" t="s">
        <v>422</v>
      </c>
      <c r="BA29" s="21"/>
      <c r="BB29" s="21"/>
      <c r="BC29" s="21"/>
      <c r="BD29" s="21"/>
      <c r="BE29" s="21"/>
      <c r="BF29" s="21"/>
      <c r="BG29" s="21"/>
      <c r="BH29" s="20" t="s">
        <v>422</v>
      </c>
    </row>
    <row r="30" spans="1:60" x14ac:dyDescent="0.25">
      <c r="A30" s="41" t="s">
        <v>88</v>
      </c>
      <c r="B30" s="20">
        <v>108</v>
      </c>
      <c r="C30" s="19">
        <f t="shared" si="0"/>
        <v>0.55555555555555558</v>
      </c>
      <c r="D30" s="19">
        <f t="shared" si="1"/>
        <v>0.44444444444444442</v>
      </c>
      <c r="E30" s="40">
        <f t="shared" si="2"/>
        <v>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0">
        <v>6</v>
      </c>
      <c r="AR30" s="20">
        <v>6</v>
      </c>
      <c r="AS30" s="20">
        <v>60</v>
      </c>
      <c r="AT30" s="20">
        <v>27</v>
      </c>
      <c r="AU30" s="20">
        <v>9</v>
      </c>
      <c r="AV30" s="20" t="s">
        <v>422</v>
      </c>
      <c r="AW30" s="21"/>
      <c r="AX30" s="21"/>
      <c r="AY30" s="20" t="s">
        <v>422</v>
      </c>
      <c r="AZ30" s="21"/>
      <c r="BA30" s="21"/>
      <c r="BB30" s="20" t="s">
        <v>422</v>
      </c>
      <c r="BC30" s="21"/>
      <c r="BD30" s="21"/>
      <c r="BE30" s="21"/>
      <c r="BF30" s="21"/>
      <c r="BG30" s="21"/>
      <c r="BH30" s="21"/>
    </row>
    <row r="31" spans="1:60" x14ac:dyDescent="0.25">
      <c r="A31" s="41" t="s">
        <v>91</v>
      </c>
      <c r="B31" s="20">
        <v>12</v>
      </c>
      <c r="C31" s="19">
        <f t="shared" si="0"/>
        <v>0.75</v>
      </c>
      <c r="D31" s="19">
        <f t="shared" si="1"/>
        <v>0.25</v>
      </c>
      <c r="E31" s="40">
        <f t="shared" si="2"/>
        <v>0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0" t="s">
        <v>422</v>
      </c>
      <c r="AR31" s="21"/>
      <c r="AS31" s="20">
        <v>9</v>
      </c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0" t="s">
        <v>422</v>
      </c>
      <c r="BF31" s="21"/>
      <c r="BG31" s="21"/>
      <c r="BH31" s="21"/>
    </row>
    <row r="32" spans="1:60" x14ac:dyDescent="0.25">
      <c r="A32" s="41" t="s">
        <v>93</v>
      </c>
      <c r="B32" s="20">
        <v>2043</v>
      </c>
      <c r="C32" s="19">
        <f t="shared" si="0"/>
        <v>0.55359765051395005</v>
      </c>
      <c r="D32" s="19">
        <f t="shared" si="1"/>
        <v>0.41850220264317178</v>
      </c>
      <c r="E32" s="40">
        <f t="shared" si="2"/>
        <v>2.7900146842878171E-2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0" t="s">
        <v>422</v>
      </c>
      <c r="AD32" s="21"/>
      <c r="AE32" s="20" t="s">
        <v>422</v>
      </c>
      <c r="AF32" s="20" t="s">
        <v>422</v>
      </c>
      <c r="AG32" s="21"/>
      <c r="AH32" s="20">
        <v>6</v>
      </c>
      <c r="AI32" s="20" t="s">
        <v>422</v>
      </c>
      <c r="AJ32" s="20" t="s">
        <v>422</v>
      </c>
      <c r="AK32" s="21"/>
      <c r="AL32" s="21"/>
      <c r="AM32" s="21"/>
      <c r="AN32" s="21"/>
      <c r="AO32" s="20" t="s">
        <v>422</v>
      </c>
      <c r="AP32" s="20" t="s">
        <v>422</v>
      </c>
      <c r="AQ32" s="20" t="s">
        <v>422</v>
      </c>
      <c r="AR32" s="20">
        <v>153</v>
      </c>
      <c r="AS32" s="20">
        <v>1131</v>
      </c>
      <c r="AT32" s="20">
        <v>519</v>
      </c>
      <c r="AU32" s="20">
        <v>180</v>
      </c>
      <c r="AV32" s="20">
        <v>21</v>
      </c>
      <c r="AW32" s="20" t="s">
        <v>422</v>
      </c>
      <c r="AX32" s="21"/>
      <c r="AY32" s="20" t="s">
        <v>422</v>
      </c>
      <c r="AZ32" s="20">
        <v>15</v>
      </c>
      <c r="BA32" s="21"/>
      <c r="BB32" s="21"/>
      <c r="BC32" s="21"/>
      <c r="BD32" s="21"/>
      <c r="BE32" s="21"/>
      <c r="BF32" s="21"/>
      <c r="BG32" s="21"/>
      <c r="BH32" s="21"/>
    </row>
    <row r="33" spans="1:60" x14ac:dyDescent="0.25">
      <c r="A33" s="41" t="s">
        <v>95</v>
      </c>
      <c r="B33" s="20">
        <v>216</v>
      </c>
      <c r="C33" s="19">
        <f t="shared" si="0"/>
        <v>0.98611111111111116</v>
      </c>
      <c r="D33" s="19">
        <f t="shared" si="1"/>
        <v>1.3888888888888888E-2</v>
      </c>
      <c r="E33" s="40">
        <f t="shared" si="2"/>
        <v>-4.8572257327350599E-17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0" t="s">
        <v>422</v>
      </c>
      <c r="AS33" s="20">
        <v>213</v>
      </c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x14ac:dyDescent="0.25">
      <c r="A34" s="41" t="s">
        <v>97</v>
      </c>
      <c r="B34" s="20">
        <v>4362</v>
      </c>
      <c r="C34" s="19">
        <f t="shared" si="0"/>
        <v>0.87414030261348008</v>
      </c>
      <c r="D34" s="19">
        <f t="shared" si="1"/>
        <v>0.11623108665749655</v>
      </c>
      <c r="E34" s="40">
        <f t="shared" si="2"/>
        <v>9.6286107290233652E-3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0" t="s">
        <v>422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0" t="s">
        <v>422</v>
      </c>
      <c r="AN34" s="20" t="s">
        <v>422</v>
      </c>
      <c r="AO34" s="20">
        <v>15</v>
      </c>
      <c r="AP34" s="20">
        <v>6</v>
      </c>
      <c r="AQ34" s="20">
        <v>9</v>
      </c>
      <c r="AR34" s="20">
        <v>120</v>
      </c>
      <c r="AS34" s="20">
        <v>3813</v>
      </c>
      <c r="AT34" s="20">
        <v>336</v>
      </c>
      <c r="AU34" s="20">
        <v>42</v>
      </c>
      <c r="AV34" s="20">
        <v>9</v>
      </c>
      <c r="AW34" s="20">
        <v>6</v>
      </c>
      <c r="AX34" s="20" t="s">
        <v>422</v>
      </c>
      <c r="AY34" s="20" t="s">
        <v>422</v>
      </c>
      <c r="AZ34" s="20" t="s">
        <v>422</v>
      </c>
      <c r="BA34" s="21"/>
      <c r="BB34" s="20" t="s">
        <v>422</v>
      </c>
      <c r="BC34" s="21"/>
      <c r="BD34" s="21"/>
      <c r="BE34" s="21"/>
      <c r="BF34" s="21"/>
      <c r="BG34" s="21"/>
      <c r="BH34" s="21"/>
    </row>
    <row r="35" spans="1:60" x14ac:dyDescent="0.25">
      <c r="A35" s="41" t="s">
        <v>100</v>
      </c>
      <c r="B35" s="20">
        <v>150</v>
      </c>
      <c r="C35" s="19">
        <f t="shared" si="0"/>
        <v>0.78</v>
      </c>
      <c r="D35" s="19">
        <f t="shared" si="1"/>
        <v>0.22</v>
      </c>
      <c r="E35" s="40">
        <f t="shared" si="2"/>
        <v>0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0" t="s">
        <v>422</v>
      </c>
      <c r="AR35" s="20">
        <v>12</v>
      </c>
      <c r="AS35" s="20">
        <v>117</v>
      </c>
      <c r="AT35" s="20">
        <v>15</v>
      </c>
      <c r="AU35" s="20" t="s">
        <v>422</v>
      </c>
      <c r="AV35" s="20" t="s">
        <v>422</v>
      </c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x14ac:dyDescent="0.25">
      <c r="A36" s="41" t="s">
        <v>102</v>
      </c>
      <c r="B36" s="20">
        <v>102</v>
      </c>
      <c r="C36" s="19">
        <f t="shared" si="0"/>
        <v>0.79411764705882348</v>
      </c>
      <c r="D36" s="19">
        <f t="shared" si="1"/>
        <v>0.23529411764705882</v>
      </c>
      <c r="E36" s="40">
        <f t="shared" si="2"/>
        <v>-2.9411764705882304E-2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0" t="s">
        <v>422</v>
      </c>
      <c r="AS36" s="20">
        <v>81</v>
      </c>
      <c r="AT36" s="20">
        <v>21</v>
      </c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x14ac:dyDescent="0.25">
      <c r="A37" s="41" t="s">
        <v>104</v>
      </c>
      <c r="B37" s="20">
        <v>324</v>
      </c>
      <c r="C37" s="19">
        <f t="shared" si="0"/>
        <v>0.87037037037037035</v>
      </c>
      <c r="D37" s="19">
        <f t="shared" si="1"/>
        <v>0.12962962962962962</v>
      </c>
      <c r="E37" s="40">
        <f t="shared" si="2"/>
        <v>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0">
        <v>12</v>
      </c>
      <c r="AS37" s="20">
        <v>282</v>
      </c>
      <c r="AT37" s="20">
        <v>27</v>
      </c>
      <c r="AU37" s="20" t="s">
        <v>422</v>
      </c>
      <c r="AV37" s="21"/>
      <c r="AW37" s="20" t="s">
        <v>422</v>
      </c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x14ac:dyDescent="0.25">
      <c r="A38" s="41" t="s">
        <v>107</v>
      </c>
      <c r="B38" s="20">
        <v>1806</v>
      </c>
      <c r="C38" s="19">
        <f t="shared" si="0"/>
        <v>0.86046511627906974</v>
      </c>
      <c r="D38" s="19">
        <f t="shared" si="1"/>
        <v>0.13122923588039867</v>
      </c>
      <c r="E38" s="40">
        <f t="shared" si="2"/>
        <v>8.3056478405315881E-3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0" t="s">
        <v>422</v>
      </c>
      <c r="AQ38" s="20" t="s">
        <v>422</v>
      </c>
      <c r="AR38" s="20">
        <v>96</v>
      </c>
      <c r="AS38" s="20">
        <v>1554</v>
      </c>
      <c r="AT38" s="20">
        <v>120</v>
      </c>
      <c r="AU38" s="20">
        <v>18</v>
      </c>
      <c r="AV38" s="20" t="s">
        <v>422</v>
      </c>
      <c r="AW38" s="20" t="s">
        <v>422</v>
      </c>
      <c r="AX38" s="20" t="s">
        <v>422</v>
      </c>
      <c r="AY38" s="20" t="s">
        <v>422</v>
      </c>
      <c r="AZ38" s="21"/>
      <c r="BA38" s="21"/>
      <c r="BB38" s="21"/>
      <c r="BC38" s="21"/>
      <c r="BD38" s="21"/>
      <c r="BE38" s="20" t="s">
        <v>422</v>
      </c>
      <c r="BF38" s="21"/>
      <c r="BG38" s="21"/>
      <c r="BH38" s="21"/>
    </row>
    <row r="39" spans="1:60" ht="24" x14ac:dyDescent="0.25">
      <c r="A39" s="41" t="s">
        <v>340</v>
      </c>
      <c r="B39" s="20">
        <v>93</v>
      </c>
      <c r="C39" s="19">
        <f t="shared" si="0"/>
        <v>0.87096774193548387</v>
      </c>
      <c r="D39" s="19">
        <f t="shared" si="1"/>
        <v>0.12903225806451613</v>
      </c>
      <c r="E39" s="40">
        <f t="shared" si="2"/>
        <v>0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0" t="s">
        <v>422</v>
      </c>
      <c r="AR39" s="20" t="s">
        <v>422</v>
      </c>
      <c r="AS39" s="20">
        <v>81</v>
      </c>
      <c r="AT39" s="20" t="s">
        <v>422</v>
      </c>
      <c r="AU39" s="20" t="s">
        <v>422</v>
      </c>
      <c r="AV39" s="20" t="s">
        <v>422</v>
      </c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ht="24" x14ac:dyDescent="0.25">
      <c r="A40" s="41" t="s">
        <v>112</v>
      </c>
      <c r="B40" s="20">
        <v>57</v>
      </c>
      <c r="C40" s="19">
        <f t="shared" si="0"/>
        <v>0.52631578947368418</v>
      </c>
      <c r="D40" s="19">
        <f t="shared" si="1"/>
        <v>0.47368421052631576</v>
      </c>
      <c r="E40" s="40">
        <f t="shared" si="2"/>
        <v>0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0">
        <v>9</v>
      </c>
      <c r="AS40" s="20">
        <v>30</v>
      </c>
      <c r="AT40" s="20">
        <v>15</v>
      </c>
      <c r="AU40" s="20" t="s">
        <v>422</v>
      </c>
      <c r="AV40" s="20" t="s">
        <v>422</v>
      </c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</row>
    <row r="41" spans="1:60" x14ac:dyDescent="0.25">
      <c r="A41" s="41" t="s">
        <v>114</v>
      </c>
      <c r="B41" s="20">
        <v>6</v>
      </c>
      <c r="C41" s="19">
        <f t="shared" si="0"/>
        <v>0.5</v>
      </c>
      <c r="D41" s="19">
        <f t="shared" si="1"/>
        <v>1</v>
      </c>
      <c r="E41" s="40">
        <f t="shared" si="2"/>
        <v>-0.5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0" t="s">
        <v>422</v>
      </c>
      <c r="AT41" s="20">
        <v>6</v>
      </c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</row>
    <row r="42" spans="1:60" ht="24" x14ac:dyDescent="0.25">
      <c r="A42" s="41" t="s">
        <v>341</v>
      </c>
      <c r="B42" s="20">
        <v>24</v>
      </c>
      <c r="C42" s="19">
        <f t="shared" si="0"/>
        <v>1</v>
      </c>
      <c r="D42" s="19">
        <f t="shared" si="1"/>
        <v>0</v>
      </c>
      <c r="E42" s="40">
        <f t="shared" si="2"/>
        <v>0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0">
        <v>24</v>
      </c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</row>
    <row r="43" spans="1:60" x14ac:dyDescent="0.25">
      <c r="A43" s="41" t="s">
        <v>118</v>
      </c>
      <c r="B43" s="20">
        <v>39</v>
      </c>
      <c r="C43" s="19">
        <f t="shared" si="0"/>
        <v>7.6923076923076927E-2</v>
      </c>
      <c r="D43" s="19">
        <f t="shared" si="1"/>
        <v>0.46153846153846156</v>
      </c>
      <c r="E43" s="40">
        <f t="shared" si="2"/>
        <v>0.46153846153846156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0" t="s">
        <v>422</v>
      </c>
      <c r="AI43" s="21"/>
      <c r="AJ43" s="21"/>
      <c r="AK43" s="21"/>
      <c r="AL43" s="21"/>
      <c r="AM43" s="21"/>
      <c r="AN43" s="21"/>
      <c r="AO43" s="21"/>
      <c r="AP43" s="21"/>
      <c r="AQ43" s="21"/>
      <c r="AR43" s="20" t="s">
        <v>422</v>
      </c>
      <c r="AS43" s="20" t="s">
        <v>422</v>
      </c>
      <c r="AT43" s="20" t="s">
        <v>422</v>
      </c>
      <c r="AU43" s="20">
        <v>12</v>
      </c>
      <c r="AV43" s="20">
        <v>9</v>
      </c>
      <c r="AW43" s="20">
        <v>12</v>
      </c>
      <c r="AX43" s="20" t="s">
        <v>422</v>
      </c>
      <c r="AY43" s="21"/>
      <c r="AZ43" s="21"/>
      <c r="BA43" s="21"/>
      <c r="BB43" s="21"/>
      <c r="BC43" s="21"/>
      <c r="BD43" s="21"/>
      <c r="BE43" s="21"/>
      <c r="BF43" s="21"/>
      <c r="BG43" s="21"/>
      <c r="BH43" s="21"/>
    </row>
    <row r="44" spans="1:60" ht="24" x14ac:dyDescent="0.25">
      <c r="A44" s="41" t="s">
        <v>120</v>
      </c>
      <c r="B44" s="20">
        <v>1812</v>
      </c>
      <c r="C44" s="19">
        <f t="shared" si="0"/>
        <v>0.83443708609271527</v>
      </c>
      <c r="D44" s="19">
        <f t="shared" si="1"/>
        <v>0.15066225165562913</v>
      </c>
      <c r="E44" s="40">
        <f t="shared" si="2"/>
        <v>1.4900662251655594E-2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0">
        <v>15</v>
      </c>
      <c r="AQ44" s="20">
        <v>21</v>
      </c>
      <c r="AR44" s="20">
        <v>24</v>
      </c>
      <c r="AS44" s="20">
        <v>1512</v>
      </c>
      <c r="AT44" s="20">
        <v>201</v>
      </c>
      <c r="AU44" s="20">
        <v>27</v>
      </c>
      <c r="AV44" s="20" t="s">
        <v>422</v>
      </c>
      <c r="AW44" s="20">
        <v>6</v>
      </c>
      <c r="AX44" s="20" t="s">
        <v>422</v>
      </c>
      <c r="AY44" s="20" t="s">
        <v>422</v>
      </c>
      <c r="AZ44" s="21"/>
      <c r="BA44" s="21"/>
      <c r="BB44" s="20" t="s">
        <v>422</v>
      </c>
      <c r="BC44" s="21"/>
      <c r="BD44" s="21"/>
      <c r="BE44" s="21"/>
      <c r="BF44" s="21"/>
      <c r="BG44" s="21"/>
      <c r="BH44" s="21"/>
    </row>
    <row r="45" spans="1:60" ht="24" x14ac:dyDescent="0.25">
      <c r="A45" s="41" t="s">
        <v>123</v>
      </c>
      <c r="B45" s="20">
        <v>15</v>
      </c>
      <c r="C45" s="19">
        <f t="shared" si="0"/>
        <v>0.8</v>
      </c>
      <c r="D45" s="19">
        <f t="shared" si="1"/>
        <v>0.4</v>
      </c>
      <c r="E45" s="40">
        <f t="shared" si="2"/>
        <v>-0.20000000000000007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0">
        <v>6</v>
      </c>
      <c r="AS45" s="20">
        <v>12</v>
      </c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</row>
    <row r="46" spans="1:60" x14ac:dyDescent="0.25">
      <c r="A46" s="41" t="s">
        <v>126</v>
      </c>
      <c r="B46" s="20">
        <v>2133</v>
      </c>
      <c r="C46" s="19">
        <f t="shared" si="0"/>
        <v>0.66244725738396626</v>
      </c>
      <c r="D46" s="19">
        <f t="shared" si="1"/>
        <v>0.31364275668073138</v>
      </c>
      <c r="E46" s="40">
        <f t="shared" si="2"/>
        <v>2.3909985935302358E-2</v>
      </c>
      <c r="F46" s="21"/>
      <c r="G46" s="21"/>
      <c r="H46" s="20" t="s">
        <v>422</v>
      </c>
      <c r="I46" s="21"/>
      <c r="J46" s="21"/>
      <c r="K46" s="21"/>
      <c r="L46" s="20" t="s">
        <v>422</v>
      </c>
      <c r="M46" s="21"/>
      <c r="N46" s="20" t="s">
        <v>422</v>
      </c>
      <c r="O46" s="21"/>
      <c r="P46" s="21"/>
      <c r="Q46" s="20" t="s">
        <v>422</v>
      </c>
      <c r="R46" s="20" t="s">
        <v>422</v>
      </c>
      <c r="S46" s="21"/>
      <c r="T46" s="21"/>
      <c r="U46" s="20" t="s">
        <v>422</v>
      </c>
      <c r="V46" s="21"/>
      <c r="W46" s="21"/>
      <c r="X46" s="20" t="s">
        <v>422</v>
      </c>
      <c r="Y46" s="21"/>
      <c r="Z46" s="21"/>
      <c r="AA46" s="21"/>
      <c r="AB46" s="21"/>
      <c r="AC46" s="21"/>
      <c r="AD46" s="21"/>
      <c r="AE46" s="21"/>
      <c r="AF46" s="21"/>
      <c r="AG46" s="21"/>
      <c r="AH46" s="20">
        <v>15</v>
      </c>
      <c r="AI46" s="20" t="s">
        <v>422</v>
      </c>
      <c r="AJ46" s="21"/>
      <c r="AK46" s="20" t="s">
        <v>422</v>
      </c>
      <c r="AL46" s="21"/>
      <c r="AM46" s="21"/>
      <c r="AN46" s="21"/>
      <c r="AO46" s="21"/>
      <c r="AP46" s="20">
        <v>15</v>
      </c>
      <c r="AQ46" s="20">
        <v>6</v>
      </c>
      <c r="AR46" s="20">
        <v>153</v>
      </c>
      <c r="AS46" s="20">
        <v>1413</v>
      </c>
      <c r="AT46" s="20">
        <v>453</v>
      </c>
      <c r="AU46" s="20">
        <v>57</v>
      </c>
      <c r="AV46" s="20">
        <v>9</v>
      </c>
      <c r="AW46" s="20" t="s">
        <v>422</v>
      </c>
      <c r="AX46" s="21"/>
      <c r="AY46" s="21"/>
      <c r="AZ46" s="20" t="s">
        <v>422</v>
      </c>
      <c r="BA46" s="21"/>
      <c r="BB46" s="21"/>
      <c r="BC46" s="20" t="s">
        <v>422</v>
      </c>
      <c r="BD46" s="21"/>
      <c r="BE46" s="21"/>
      <c r="BF46" s="21"/>
      <c r="BG46" s="21"/>
      <c r="BH46" s="21"/>
    </row>
    <row r="47" spans="1:60" x14ac:dyDescent="0.25">
      <c r="A47" s="41" t="s">
        <v>128</v>
      </c>
      <c r="B47" s="20">
        <v>6384</v>
      </c>
      <c r="C47" s="19">
        <f t="shared" si="0"/>
        <v>0.6517857142857143</v>
      </c>
      <c r="D47" s="19">
        <f t="shared" si="1"/>
        <v>0.32471804511278196</v>
      </c>
      <c r="E47" s="40">
        <f t="shared" si="2"/>
        <v>2.3496240601503737E-2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0" t="s">
        <v>422</v>
      </c>
      <c r="AN47" s="20" t="s">
        <v>422</v>
      </c>
      <c r="AO47" s="20" t="s">
        <v>422</v>
      </c>
      <c r="AP47" s="20">
        <v>18</v>
      </c>
      <c r="AQ47" s="20">
        <v>33</v>
      </c>
      <c r="AR47" s="20">
        <v>765</v>
      </c>
      <c r="AS47" s="20">
        <v>4161</v>
      </c>
      <c r="AT47" s="20">
        <v>1014</v>
      </c>
      <c r="AU47" s="20">
        <v>261</v>
      </c>
      <c r="AV47" s="20">
        <v>54</v>
      </c>
      <c r="AW47" s="20">
        <v>24</v>
      </c>
      <c r="AX47" s="20">
        <v>12</v>
      </c>
      <c r="AY47" s="20">
        <v>9</v>
      </c>
      <c r="AZ47" s="20">
        <v>6</v>
      </c>
      <c r="BA47" s="20" t="s">
        <v>422</v>
      </c>
      <c r="BB47" s="20" t="s">
        <v>422</v>
      </c>
      <c r="BC47" s="20" t="s">
        <v>422</v>
      </c>
      <c r="BD47" s="20" t="s">
        <v>422</v>
      </c>
      <c r="BE47" s="20" t="s">
        <v>422</v>
      </c>
      <c r="BF47" s="20" t="s">
        <v>422</v>
      </c>
      <c r="BG47" s="21"/>
      <c r="BH47" s="21"/>
    </row>
    <row r="48" spans="1:60" x14ac:dyDescent="0.25">
      <c r="A48" s="41" t="s">
        <v>130</v>
      </c>
      <c r="B48" s="20">
        <v>246</v>
      </c>
      <c r="C48" s="19">
        <f t="shared" si="0"/>
        <v>0.58536585365853655</v>
      </c>
      <c r="D48" s="19">
        <f t="shared" si="1"/>
        <v>0.3902439024390244</v>
      </c>
      <c r="E48" s="40">
        <f t="shared" si="2"/>
        <v>2.4390243902439046E-2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0" t="s">
        <v>422</v>
      </c>
      <c r="AQ48" s="21"/>
      <c r="AR48" s="20">
        <v>63</v>
      </c>
      <c r="AS48" s="20">
        <v>144</v>
      </c>
      <c r="AT48" s="20">
        <v>30</v>
      </c>
      <c r="AU48" s="20" t="s">
        <v>422</v>
      </c>
      <c r="AV48" s="20" t="s">
        <v>422</v>
      </c>
      <c r="AW48" s="21"/>
      <c r="AX48" s="20" t="s">
        <v>422</v>
      </c>
      <c r="AY48" s="20" t="s">
        <v>422</v>
      </c>
      <c r="AZ48" s="21"/>
      <c r="BA48" s="21"/>
      <c r="BB48" s="21"/>
      <c r="BC48" s="21"/>
      <c r="BD48" s="21"/>
      <c r="BE48" s="21"/>
      <c r="BF48" s="21"/>
      <c r="BG48" s="21"/>
      <c r="BH48" s="21"/>
    </row>
    <row r="49" spans="1:60" x14ac:dyDescent="0.25">
      <c r="A49" s="41" t="s">
        <v>132</v>
      </c>
      <c r="B49" s="20">
        <v>579</v>
      </c>
      <c r="C49" s="19">
        <f t="shared" si="0"/>
        <v>0.97409326424870468</v>
      </c>
      <c r="D49" s="19">
        <f t="shared" si="1"/>
        <v>3.1088082901554404E-2</v>
      </c>
      <c r="E49" s="40">
        <f t="shared" si="2"/>
        <v>-5.1813471502590858E-3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0">
        <v>6</v>
      </c>
      <c r="AS49" s="20">
        <v>564</v>
      </c>
      <c r="AT49" s="20">
        <v>9</v>
      </c>
      <c r="AU49" s="20" t="s">
        <v>422</v>
      </c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</row>
    <row r="50" spans="1:60" x14ac:dyDescent="0.25">
      <c r="A50" s="41" t="s">
        <v>134</v>
      </c>
      <c r="B50" s="20">
        <v>1506</v>
      </c>
      <c r="C50" s="19">
        <f t="shared" si="0"/>
        <v>0.5677290836653387</v>
      </c>
      <c r="D50" s="19">
        <f t="shared" si="1"/>
        <v>0.39641434262948205</v>
      </c>
      <c r="E50" s="40">
        <f t="shared" si="2"/>
        <v>3.5856573705179251E-2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0" t="s">
        <v>422</v>
      </c>
      <c r="AK50" s="21"/>
      <c r="AL50" s="21"/>
      <c r="AM50" s="21"/>
      <c r="AN50" s="20" t="s">
        <v>422</v>
      </c>
      <c r="AO50" s="20">
        <v>9</v>
      </c>
      <c r="AP50" s="20">
        <v>33</v>
      </c>
      <c r="AQ50" s="20">
        <v>69</v>
      </c>
      <c r="AR50" s="20">
        <v>393</v>
      </c>
      <c r="AS50" s="20">
        <v>855</v>
      </c>
      <c r="AT50" s="20">
        <v>120</v>
      </c>
      <c r="AU50" s="20">
        <v>15</v>
      </c>
      <c r="AV50" s="20" t="s">
        <v>422</v>
      </c>
      <c r="AW50" s="21"/>
      <c r="AX50" s="21"/>
      <c r="AY50" s="21"/>
      <c r="AZ50" s="21"/>
      <c r="BA50" s="21"/>
      <c r="BB50" s="21"/>
      <c r="BC50" s="20" t="s">
        <v>422</v>
      </c>
      <c r="BD50" s="21"/>
      <c r="BE50" s="20" t="s">
        <v>422</v>
      </c>
      <c r="BF50" s="21"/>
      <c r="BG50" s="21"/>
      <c r="BH50" s="21"/>
    </row>
    <row r="51" spans="1:60" ht="24" x14ac:dyDescent="0.25">
      <c r="A51" s="41" t="s">
        <v>136</v>
      </c>
      <c r="B51" s="20">
        <v>33</v>
      </c>
      <c r="C51" s="19">
        <f t="shared" si="0"/>
        <v>0.81818181818181823</v>
      </c>
      <c r="D51" s="19">
        <f t="shared" si="1"/>
        <v>0.18181818181818182</v>
      </c>
      <c r="E51" s="40">
        <f t="shared" si="2"/>
        <v>0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0">
        <v>27</v>
      </c>
      <c r="AT51" s="20" t="s">
        <v>422</v>
      </c>
      <c r="AU51" s="20" t="s">
        <v>422</v>
      </c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</row>
    <row r="52" spans="1:60" x14ac:dyDescent="0.25">
      <c r="A52" s="41" t="s">
        <v>138</v>
      </c>
      <c r="B52" s="20">
        <v>150</v>
      </c>
      <c r="C52" s="19">
        <f t="shared" si="0"/>
        <v>0.64</v>
      </c>
      <c r="D52" s="19">
        <f t="shared" si="1"/>
        <v>0.24</v>
      </c>
      <c r="E52" s="40">
        <f t="shared" si="2"/>
        <v>0.12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0" t="s">
        <v>422</v>
      </c>
      <c r="AF52" s="20" t="s">
        <v>422</v>
      </c>
      <c r="AG52" s="21"/>
      <c r="AH52" s="21"/>
      <c r="AI52" s="21"/>
      <c r="AJ52" s="21"/>
      <c r="AK52" s="20" t="s">
        <v>422</v>
      </c>
      <c r="AL52" s="21"/>
      <c r="AM52" s="21"/>
      <c r="AN52" s="21"/>
      <c r="AO52" s="21"/>
      <c r="AP52" s="20" t="s">
        <v>422</v>
      </c>
      <c r="AQ52" s="20" t="s">
        <v>422</v>
      </c>
      <c r="AR52" s="20">
        <v>12</v>
      </c>
      <c r="AS52" s="20">
        <v>96</v>
      </c>
      <c r="AT52" s="20">
        <v>21</v>
      </c>
      <c r="AU52" s="21"/>
      <c r="AV52" s="20" t="s">
        <v>422</v>
      </c>
      <c r="AW52" s="20">
        <v>6</v>
      </c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</row>
    <row r="53" spans="1:60" x14ac:dyDescent="0.25">
      <c r="A53" s="41" t="s">
        <v>140</v>
      </c>
      <c r="B53" s="20">
        <v>24</v>
      </c>
      <c r="C53" s="19">
        <f t="shared" si="0"/>
        <v>1</v>
      </c>
      <c r="D53" s="19">
        <f t="shared" si="1"/>
        <v>0</v>
      </c>
      <c r="E53" s="40">
        <f t="shared" si="2"/>
        <v>0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0">
        <v>24</v>
      </c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</row>
    <row r="54" spans="1:60" x14ac:dyDescent="0.25">
      <c r="A54" s="41" t="s">
        <v>142</v>
      </c>
      <c r="B54" s="20">
        <v>45</v>
      </c>
      <c r="C54" s="19">
        <f t="shared" si="0"/>
        <v>0.8666666666666667</v>
      </c>
      <c r="D54" s="19">
        <f t="shared" si="1"/>
        <v>0.13333333333333333</v>
      </c>
      <c r="E54" s="40">
        <f t="shared" si="2"/>
        <v>0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0" t="s">
        <v>422</v>
      </c>
      <c r="AS54" s="20">
        <v>39</v>
      </c>
      <c r="AT54" s="20" t="s">
        <v>422</v>
      </c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</row>
    <row r="55" spans="1:60" x14ac:dyDescent="0.25">
      <c r="A55" s="41" t="s">
        <v>144</v>
      </c>
      <c r="B55" s="20">
        <v>1821</v>
      </c>
      <c r="C55" s="19">
        <f t="shared" si="0"/>
        <v>0.81713344316309722</v>
      </c>
      <c r="D55" s="19">
        <f t="shared" si="1"/>
        <v>0.1630971993410214</v>
      </c>
      <c r="E55" s="40">
        <f t="shared" si="2"/>
        <v>1.9769357495881379E-2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0" t="s">
        <v>422</v>
      </c>
      <c r="AC55" s="21"/>
      <c r="AD55" s="21"/>
      <c r="AE55" s="21"/>
      <c r="AF55" s="21"/>
      <c r="AG55" s="20" t="s">
        <v>422</v>
      </c>
      <c r="AH55" s="20" t="s">
        <v>422</v>
      </c>
      <c r="AI55" s="21"/>
      <c r="AJ55" s="20" t="s">
        <v>422</v>
      </c>
      <c r="AK55" s="20" t="s">
        <v>422</v>
      </c>
      <c r="AL55" s="20" t="s">
        <v>422</v>
      </c>
      <c r="AM55" s="20" t="s">
        <v>422</v>
      </c>
      <c r="AN55" s="20" t="s">
        <v>422</v>
      </c>
      <c r="AO55" s="21"/>
      <c r="AP55" s="20" t="s">
        <v>422</v>
      </c>
      <c r="AQ55" s="20">
        <v>6</v>
      </c>
      <c r="AR55" s="20">
        <v>51</v>
      </c>
      <c r="AS55" s="20">
        <v>1488</v>
      </c>
      <c r="AT55" s="20">
        <v>216</v>
      </c>
      <c r="AU55" s="20">
        <v>24</v>
      </c>
      <c r="AV55" s="20">
        <v>9</v>
      </c>
      <c r="AW55" s="20">
        <v>9</v>
      </c>
      <c r="AX55" s="21"/>
      <c r="AY55" s="20" t="s">
        <v>422</v>
      </c>
      <c r="AZ55" s="20" t="s">
        <v>422</v>
      </c>
      <c r="BA55" s="21"/>
      <c r="BB55" s="20" t="s">
        <v>422</v>
      </c>
      <c r="BC55" s="21"/>
      <c r="BD55" s="21"/>
      <c r="BE55" s="20" t="s">
        <v>422</v>
      </c>
      <c r="BF55" s="21"/>
      <c r="BG55" s="21"/>
      <c r="BH55" s="21"/>
    </row>
    <row r="56" spans="1:60" x14ac:dyDescent="0.25">
      <c r="A56" s="41" t="s">
        <v>146</v>
      </c>
      <c r="B56" s="20">
        <v>3954</v>
      </c>
      <c r="C56" s="19">
        <f t="shared" si="0"/>
        <v>0.78452200303490138</v>
      </c>
      <c r="D56" s="19">
        <f t="shared" si="1"/>
        <v>0.19347496206373294</v>
      </c>
      <c r="E56" s="40">
        <f t="shared" si="2"/>
        <v>2.2003034901365681E-2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0" t="s">
        <v>422</v>
      </c>
      <c r="AC56" s="21"/>
      <c r="AD56" s="21"/>
      <c r="AE56" s="21"/>
      <c r="AF56" s="21"/>
      <c r="AG56" s="20" t="s">
        <v>422</v>
      </c>
      <c r="AH56" s="21"/>
      <c r="AI56" s="21"/>
      <c r="AJ56" s="20">
        <v>9</v>
      </c>
      <c r="AK56" s="20">
        <v>9</v>
      </c>
      <c r="AL56" s="21"/>
      <c r="AM56" s="20" t="s">
        <v>422</v>
      </c>
      <c r="AN56" s="21"/>
      <c r="AO56" s="20" t="s">
        <v>422</v>
      </c>
      <c r="AP56" s="20">
        <v>21</v>
      </c>
      <c r="AQ56" s="20">
        <v>54</v>
      </c>
      <c r="AR56" s="20">
        <v>369</v>
      </c>
      <c r="AS56" s="20">
        <v>3102</v>
      </c>
      <c r="AT56" s="20">
        <v>267</v>
      </c>
      <c r="AU56" s="20">
        <v>75</v>
      </c>
      <c r="AV56" s="20">
        <v>15</v>
      </c>
      <c r="AW56" s="20" t="s">
        <v>422</v>
      </c>
      <c r="AX56" s="20" t="s">
        <v>422</v>
      </c>
      <c r="AY56" s="20" t="s">
        <v>422</v>
      </c>
      <c r="AZ56" s="21"/>
      <c r="BA56" s="21"/>
      <c r="BB56" s="21"/>
      <c r="BC56" s="21"/>
      <c r="BD56" s="20">
        <v>9</v>
      </c>
      <c r="BE56" s="20">
        <v>6</v>
      </c>
      <c r="BF56" s="21"/>
      <c r="BG56" s="21"/>
      <c r="BH56" s="21"/>
    </row>
    <row r="57" spans="1:60" x14ac:dyDescent="0.25">
      <c r="A57" s="41" t="s">
        <v>149</v>
      </c>
      <c r="B57" s="20">
        <v>630</v>
      </c>
      <c r="C57" s="19">
        <f t="shared" si="0"/>
        <v>0.84285714285714286</v>
      </c>
      <c r="D57" s="19">
        <f t="shared" si="1"/>
        <v>0.12857142857142856</v>
      </c>
      <c r="E57" s="40">
        <f t="shared" si="2"/>
        <v>2.8571428571428581E-2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0" t="s">
        <v>422</v>
      </c>
      <c r="S57" s="21"/>
      <c r="T57" s="20" t="s">
        <v>422</v>
      </c>
      <c r="U57" s="21"/>
      <c r="V57" s="21"/>
      <c r="W57" s="21"/>
      <c r="X57" s="20" t="s">
        <v>422</v>
      </c>
      <c r="Y57" s="21"/>
      <c r="Z57" s="21"/>
      <c r="AA57" s="21"/>
      <c r="AB57" s="21"/>
      <c r="AC57" s="21"/>
      <c r="AD57" s="21"/>
      <c r="AE57" s="20" t="s">
        <v>422</v>
      </c>
      <c r="AF57" s="20" t="s">
        <v>422</v>
      </c>
      <c r="AG57" s="21"/>
      <c r="AH57" s="20" t="s">
        <v>422</v>
      </c>
      <c r="AI57" s="21"/>
      <c r="AJ57" s="21"/>
      <c r="AK57" s="21"/>
      <c r="AL57" s="21"/>
      <c r="AM57" s="20" t="s">
        <v>422</v>
      </c>
      <c r="AN57" s="21"/>
      <c r="AO57" s="21"/>
      <c r="AP57" s="20" t="s">
        <v>422</v>
      </c>
      <c r="AQ57" s="20" t="s">
        <v>422</v>
      </c>
      <c r="AR57" s="20">
        <v>15</v>
      </c>
      <c r="AS57" s="20">
        <v>531</v>
      </c>
      <c r="AT57" s="20">
        <v>60</v>
      </c>
      <c r="AU57" s="20" t="s">
        <v>422</v>
      </c>
      <c r="AV57" s="20" t="s">
        <v>422</v>
      </c>
      <c r="AW57" s="20">
        <v>6</v>
      </c>
      <c r="AX57" s="21"/>
      <c r="AY57" s="21"/>
      <c r="AZ57" s="21"/>
      <c r="BA57" s="21"/>
      <c r="BB57" s="20" t="s">
        <v>422</v>
      </c>
      <c r="BC57" s="21"/>
      <c r="BD57" s="20" t="s">
        <v>422</v>
      </c>
      <c r="BE57" s="20" t="s">
        <v>422</v>
      </c>
      <c r="BF57" s="21"/>
      <c r="BG57" s="21"/>
      <c r="BH57" s="21"/>
    </row>
    <row r="58" spans="1:60" x14ac:dyDescent="0.25">
      <c r="A58" s="41" t="s">
        <v>151</v>
      </c>
      <c r="B58" s="20">
        <v>4674</v>
      </c>
      <c r="C58" s="19">
        <f t="shared" si="0"/>
        <v>0.86200256739409498</v>
      </c>
      <c r="D58" s="19">
        <f t="shared" si="1"/>
        <v>0.12644415917843388</v>
      </c>
      <c r="E58" s="40">
        <f t="shared" si="2"/>
        <v>1.1553273427471145E-2</v>
      </c>
      <c r="F58" s="21"/>
      <c r="G58" s="21"/>
      <c r="H58" s="21"/>
      <c r="I58" s="21"/>
      <c r="J58" s="21"/>
      <c r="K58" s="20" t="s">
        <v>422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0" t="s">
        <v>422</v>
      </c>
      <c r="AP58" s="20" t="s">
        <v>422</v>
      </c>
      <c r="AQ58" s="20">
        <v>24</v>
      </c>
      <c r="AR58" s="20">
        <v>321</v>
      </c>
      <c r="AS58" s="20">
        <v>4029</v>
      </c>
      <c r="AT58" s="20">
        <v>216</v>
      </c>
      <c r="AU58" s="20">
        <v>30</v>
      </c>
      <c r="AV58" s="20">
        <v>9</v>
      </c>
      <c r="AW58" s="20">
        <v>27</v>
      </c>
      <c r="AX58" s="20" t="s">
        <v>422</v>
      </c>
      <c r="AY58" s="20" t="s">
        <v>422</v>
      </c>
      <c r="AZ58" s="20" t="s">
        <v>422</v>
      </c>
      <c r="BA58" s="20" t="s">
        <v>422</v>
      </c>
      <c r="BB58" s="21"/>
      <c r="BC58" s="21"/>
      <c r="BD58" s="21"/>
      <c r="BE58" s="20" t="s">
        <v>422</v>
      </c>
      <c r="BF58" s="21"/>
      <c r="BG58" s="21"/>
      <c r="BH58" s="21"/>
    </row>
    <row r="59" spans="1:60" x14ac:dyDescent="0.25">
      <c r="A59" s="41" t="s">
        <v>153</v>
      </c>
      <c r="B59" s="20">
        <v>1524</v>
      </c>
      <c r="C59" s="19">
        <f t="shared" si="0"/>
        <v>0.74212598425196852</v>
      </c>
      <c r="D59" s="19">
        <f t="shared" si="1"/>
        <v>0.21850393700787402</v>
      </c>
      <c r="E59" s="40">
        <f t="shared" si="2"/>
        <v>3.9370078740157466E-2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0" t="s">
        <v>422</v>
      </c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0" t="s">
        <v>422</v>
      </c>
      <c r="AL59" s="20" t="s">
        <v>422</v>
      </c>
      <c r="AM59" s="20">
        <v>6</v>
      </c>
      <c r="AN59" s="20" t="s">
        <v>422</v>
      </c>
      <c r="AO59" s="20" t="s">
        <v>422</v>
      </c>
      <c r="AP59" s="20" t="s">
        <v>422</v>
      </c>
      <c r="AQ59" s="20">
        <v>15</v>
      </c>
      <c r="AR59" s="20">
        <v>15</v>
      </c>
      <c r="AS59" s="20">
        <v>1131</v>
      </c>
      <c r="AT59" s="20">
        <v>252</v>
      </c>
      <c r="AU59" s="20">
        <v>51</v>
      </c>
      <c r="AV59" s="20">
        <v>15</v>
      </c>
      <c r="AW59" s="20">
        <v>15</v>
      </c>
      <c r="AX59" s="20" t="s">
        <v>422</v>
      </c>
      <c r="AY59" s="20" t="s">
        <v>422</v>
      </c>
      <c r="AZ59" s="21"/>
      <c r="BA59" s="21"/>
      <c r="BB59" s="21"/>
      <c r="BC59" s="21"/>
      <c r="BD59" s="20" t="s">
        <v>422</v>
      </c>
      <c r="BE59" s="20" t="s">
        <v>422</v>
      </c>
      <c r="BF59" s="21"/>
      <c r="BG59" s="21"/>
      <c r="BH59" s="21"/>
    </row>
    <row r="60" spans="1:60" x14ac:dyDescent="0.25">
      <c r="A60" s="41" t="s">
        <v>155</v>
      </c>
      <c r="B60" s="20">
        <v>1407</v>
      </c>
      <c r="C60" s="19">
        <f t="shared" si="0"/>
        <v>0.79104477611940294</v>
      </c>
      <c r="D60" s="19">
        <f t="shared" si="1"/>
        <v>0.17057569296375266</v>
      </c>
      <c r="E60" s="40">
        <f t="shared" si="2"/>
        <v>3.8379530916844401E-2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0" t="s">
        <v>422</v>
      </c>
      <c r="AR60" s="20">
        <v>42</v>
      </c>
      <c r="AS60" s="20">
        <v>1113</v>
      </c>
      <c r="AT60" s="20">
        <v>177</v>
      </c>
      <c r="AU60" s="20">
        <v>18</v>
      </c>
      <c r="AV60" s="20">
        <v>15</v>
      </c>
      <c r="AW60" s="21"/>
      <c r="AX60" s="20">
        <v>33</v>
      </c>
      <c r="AY60" s="21"/>
      <c r="AZ60" s="21"/>
      <c r="BA60" s="20" t="s">
        <v>422</v>
      </c>
      <c r="BB60" s="21"/>
      <c r="BC60" s="20" t="s">
        <v>422</v>
      </c>
      <c r="BD60" s="21"/>
      <c r="BE60" s="20" t="s">
        <v>422</v>
      </c>
      <c r="BF60" s="21"/>
      <c r="BG60" s="21"/>
      <c r="BH60" s="21"/>
    </row>
    <row r="61" spans="1:60" x14ac:dyDescent="0.25">
      <c r="A61" s="41" t="s">
        <v>157</v>
      </c>
      <c r="B61" s="20">
        <v>135</v>
      </c>
      <c r="C61" s="19">
        <f t="shared" si="0"/>
        <v>0.93333333333333335</v>
      </c>
      <c r="D61" s="19">
        <f t="shared" si="1"/>
        <v>4.4444444444444446E-2</v>
      </c>
      <c r="E61" s="40">
        <f t="shared" si="2"/>
        <v>2.2222222222222206E-2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0" t="s">
        <v>422</v>
      </c>
      <c r="Y61" s="21"/>
      <c r="Z61" s="21"/>
      <c r="AA61" s="21"/>
      <c r="AB61" s="21"/>
      <c r="AC61" s="21"/>
      <c r="AD61" s="21"/>
      <c r="AE61" s="21"/>
      <c r="AF61" s="21"/>
      <c r="AG61" s="21"/>
      <c r="AH61" s="20" t="s">
        <v>422</v>
      </c>
      <c r="AI61" s="21"/>
      <c r="AJ61" s="21"/>
      <c r="AK61" s="21"/>
      <c r="AL61" s="21"/>
      <c r="AM61" s="21"/>
      <c r="AN61" s="21"/>
      <c r="AO61" s="21"/>
      <c r="AP61" s="21"/>
      <c r="AQ61" s="20" t="s">
        <v>422</v>
      </c>
      <c r="AR61" s="21"/>
      <c r="AS61" s="20">
        <v>126</v>
      </c>
      <c r="AT61" s="20" t="s">
        <v>422</v>
      </c>
      <c r="AU61" s="21"/>
      <c r="AV61" s="20" t="s">
        <v>422</v>
      </c>
      <c r="AW61" s="21"/>
      <c r="AX61" s="21"/>
      <c r="AY61" s="20" t="s">
        <v>422</v>
      </c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x14ac:dyDescent="0.25">
      <c r="A62" s="41" t="s">
        <v>350</v>
      </c>
      <c r="B62" s="20">
        <v>27</v>
      </c>
      <c r="C62" s="19">
        <f t="shared" si="0"/>
        <v>0.55555555555555558</v>
      </c>
      <c r="D62" s="19">
        <f t="shared" si="1"/>
        <v>0.55555555555555558</v>
      </c>
      <c r="E62" s="40">
        <f t="shared" si="2"/>
        <v>-0.11111111111111116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0" t="s">
        <v>422</v>
      </c>
      <c r="AR62" s="20">
        <v>12</v>
      </c>
      <c r="AS62" s="20">
        <v>15</v>
      </c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  <row r="63" spans="1:60" x14ac:dyDescent="0.25">
      <c r="A63" s="41" t="s">
        <v>351</v>
      </c>
      <c r="B63" s="20">
        <v>78</v>
      </c>
      <c r="C63" s="19">
        <f t="shared" si="0"/>
        <v>0.23076923076923078</v>
      </c>
      <c r="D63" s="19">
        <f t="shared" si="1"/>
        <v>0.73076923076923073</v>
      </c>
      <c r="E63" s="40">
        <f t="shared" si="2"/>
        <v>3.8461538461538436E-2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0">
        <v>18</v>
      </c>
      <c r="AT63" s="20">
        <v>54</v>
      </c>
      <c r="AU63" s="20" t="s">
        <v>422</v>
      </c>
      <c r="AV63" s="20" t="s">
        <v>422</v>
      </c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</row>
    <row r="64" spans="1:60" x14ac:dyDescent="0.25">
      <c r="A64" s="41" t="s">
        <v>164</v>
      </c>
      <c r="B64" s="20">
        <v>108</v>
      </c>
      <c r="C64" s="19">
        <f t="shared" si="0"/>
        <v>0.83333333333333337</v>
      </c>
      <c r="D64" s="19">
        <f t="shared" si="1"/>
        <v>0.16666666666666666</v>
      </c>
      <c r="E64" s="40">
        <f t="shared" si="2"/>
        <v>0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0" t="s">
        <v>422</v>
      </c>
      <c r="AS64" s="20">
        <v>90</v>
      </c>
      <c r="AT64" s="20">
        <v>15</v>
      </c>
      <c r="AU64" s="21"/>
      <c r="AV64" s="21"/>
      <c r="AW64" s="21"/>
      <c r="AX64" s="20" t="s">
        <v>422</v>
      </c>
      <c r="AY64" s="21"/>
      <c r="AZ64" s="21"/>
      <c r="BA64" s="21"/>
      <c r="BB64" s="21"/>
      <c r="BC64" s="21"/>
      <c r="BD64" s="21"/>
      <c r="BE64" s="21"/>
      <c r="BF64" s="21"/>
      <c r="BG64" s="21"/>
      <c r="BH64" s="21"/>
    </row>
    <row r="65" spans="1:60" x14ac:dyDescent="0.25">
      <c r="A65" s="41" t="s">
        <v>166</v>
      </c>
      <c r="B65" s="20">
        <v>9</v>
      </c>
      <c r="C65" s="19">
        <f t="shared" si="0"/>
        <v>1</v>
      </c>
      <c r="D65" s="19">
        <f t="shared" si="1"/>
        <v>0</v>
      </c>
      <c r="E65" s="40">
        <f t="shared" si="2"/>
        <v>0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0">
        <v>9</v>
      </c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</row>
    <row r="66" spans="1:60" x14ac:dyDescent="0.25">
      <c r="A66" s="41" t="s">
        <v>168</v>
      </c>
      <c r="B66" s="20">
        <v>33</v>
      </c>
      <c r="C66" s="19">
        <f t="shared" si="0"/>
        <v>0.63636363636363635</v>
      </c>
      <c r="D66" s="19">
        <f t="shared" si="1"/>
        <v>0.36363636363636365</v>
      </c>
      <c r="E66" s="40">
        <f t="shared" si="2"/>
        <v>0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0" t="s">
        <v>422</v>
      </c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0" t="s">
        <v>422</v>
      </c>
      <c r="AR66" s="20" t="s">
        <v>422</v>
      </c>
      <c r="AS66" s="20">
        <v>21</v>
      </c>
      <c r="AT66" s="20">
        <v>6</v>
      </c>
      <c r="AU66" s="21"/>
      <c r="AV66" s="21"/>
      <c r="AW66" s="21"/>
      <c r="AX66" s="21"/>
      <c r="AY66" s="21"/>
      <c r="AZ66" s="20" t="s">
        <v>422</v>
      </c>
      <c r="BA66" s="21"/>
      <c r="BB66" s="21"/>
      <c r="BC66" s="21"/>
      <c r="BD66" s="21"/>
      <c r="BE66" s="21"/>
      <c r="BF66" s="21"/>
      <c r="BG66" s="21"/>
      <c r="BH66" s="21"/>
    </row>
    <row r="67" spans="1:60" x14ac:dyDescent="0.25">
      <c r="A67" s="41" t="s">
        <v>170</v>
      </c>
      <c r="B67" s="20">
        <v>33</v>
      </c>
      <c r="C67" s="19">
        <f t="shared" si="0"/>
        <v>0.90909090909090906</v>
      </c>
      <c r="D67" s="19">
        <f t="shared" si="1"/>
        <v>0</v>
      </c>
      <c r="E67" s="40">
        <f t="shared" si="2"/>
        <v>9.0909090909090939E-2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0" t="s">
        <v>422</v>
      </c>
      <c r="AG67" s="21"/>
      <c r="AH67" s="21"/>
      <c r="AI67" s="20" t="s">
        <v>422</v>
      </c>
      <c r="AJ67" s="21"/>
      <c r="AK67" s="21"/>
      <c r="AL67" s="21"/>
      <c r="AM67" s="21"/>
      <c r="AN67" s="21"/>
      <c r="AO67" s="21"/>
      <c r="AP67" s="21"/>
      <c r="AQ67" s="21"/>
      <c r="AR67" s="21"/>
      <c r="AS67" s="20">
        <v>30</v>
      </c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</row>
    <row r="68" spans="1:60" x14ac:dyDescent="0.25">
      <c r="A68" s="41" t="s">
        <v>172</v>
      </c>
      <c r="B68" s="20">
        <v>24</v>
      </c>
      <c r="C68" s="19">
        <f t="shared" ref="C68:C131" si="3">IF(AS68="1–4",3,AS68)/IF(B68="1–4",3,B68)</f>
        <v>0.125</v>
      </c>
      <c r="D68" s="19">
        <f t="shared" si="1"/>
        <v>0.875</v>
      </c>
      <c r="E68" s="40">
        <f t="shared" si="2"/>
        <v>0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0" t="s">
        <v>422</v>
      </c>
      <c r="AT68" s="20">
        <v>18</v>
      </c>
      <c r="AU68" s="20" t="s">
        <v>422</v>
      </c>
      <c r="AV68" s="20" t="s">
        <v>422</v>
      </c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</row>
    <row r="69" spans="1:60" x14ac:dyDescent="0.25">
      <c r="A69" s="41" t="s">
        <v>174</v>
      </c>
      <c r="B69" s="20">
        <v>900</v>
      </c>
      <c r="C69" s="19">
        <f t="shared" si="3"/>
        <v>0.59666666666666668</v>
      </c>
      <c r="D69" s="19">
        <f t="shared" ref="D69:D132" si="4">(IF(AQ69="1–4",3,AQ69)+IF(AR69="1–4",3,AR69)+IF(AT69="1–4",3,AT69)+IF(AU69="1–4",3,AU69))/IF(B69="1–4",3,B69)</f>
        <v>0.36666666666666664</v>
      </c>
      <c r="E69" s="40">
        <f t="shared" ref="E69:E132" si="5">1-C69-D69</f>
        <v>3.6666666666666681E-2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0">
        <v>537</v>
      </c>
      <c r="AT69" s="20">
        <v>297</v>
      </c>
      <c r="AU69" s="20">
        <v>33</v>
      </c>
      <c r="AV69" s="20">
        <v>15</v>
      </c>
      <c r="AW69" s="20" t="s">
        <v>422</v>
      </c>
      <c r="AX69" s="20">
        <v>9</v>
      </c>
      <c r="AY69" s="20" t="s">
        <v>422</v>
      </c>
      <c r="AZ69" s="20" t="s">
        <v>422</v>
      </c>
      <c r="BA69" s="21"/>
      <c r="BB69" s="21"/>
      <c r="BC69" s="21"/>
      <c r="BD69" s="20" t="s">
        <v>422</v>
      </c>
      <c r="BE69" s="21"/>
      <c r="BF69" s="21"/>
      <c r="BG69" s="21"/>
      <c r="BH69" s="21"/>
    </row>
    <row r="70" spans="1:60" x14ac:dyDescent="0.25">
      <c r="A70" s="41" t="s">
        <v>176</v>
      </c>
      <c r="B70" s="20">
        <v>1020</v>
      </c>
      <c r="C70" s="19">
        <f t="shared" si="3"/>
        <v>0.87058823529411766</v>
      </c>
      <c r="D70" s="19">
        <f t="shared" si="4"/>
        <v>0.11764705882352941</v>
      </c>
      <c r="E70" s="40">
        <f t="shared" si="5"/>
        <v>1.1764705882352927E-2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0" t="s">
        <v>422</v>
      </c>
      <c r="AO70" s="20" t="s">
        <v>422</v>
      </c>
      <c r="AP70" s="20" t="s">
        <v>422</v>
      </c>
      <c r="AQ70" s="20" t="s">
        <v>422</v>
      </c>
      <c r="AR70" s="20">
        <v>54</v>
      </c>
      <c r="AS70" s="20">
        <v>888</v>
      </c>
      <c r="AT70" s="20">
        <v>54</v>
      </c>
      <c r="AU70" s="20">
        <v>9</v>
      </c>
      <c r="AV70" s="20">
        <v>6</v>
      </c>
      <c r="AW70" s="21"/>
      <c r="AX70" s="20" t="s">
        <v>422</v>
      </c>
      <c r="AY70" s="21"/>
      <c r="AZ70" s="21"/>
      <c r="BA70" s="21"/>
      <c r="BB70" s="20" t="s">
        <v>422</v>
      </c>
      <c r="BC70" s="21"/>
      <c r="BD70" s="21"/>
      <c r="BE70" s="21"/>
      <c r="BF70" s="21"/>
      <c r="BG70" s="21"/>
      <c r="BH70" s="21"/>
    </row>
    <row r="71" spans="1:60" x14ac:dyDescent="0.25">
      <c r="A71" s="41" t="s">
        <v>178</v>
      </c>
      <c r="B71" s="20">
        <v>1377</v>
      </c>
      <c r="C71" s="19">
        <f t="shared" si="3"/>
        <v>0.62962962962962965</v>
      </c>
      <c r="D71" s="19">
        <f t="shared" si="4"/>
        <v>0.34204793028322439</v>
      </c>
      <c r="E71" s="40">
        <f t="shared" si="5"/>
        <v>2.8322440087145961E-2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0" t="s">
        <v>422</v>
      </c>
      <c r="AM71" s="21"/>
      <c r="AN71" s="21"/>
      <c r="AO71" s="21"/>
      <c r="AP71" s="21"/>
      <c r="AQ71" s="20">
        <v>18</v>
      </c>
      <c r="AR71" s="20">
        <v>297</v>
      </c>
      <c r="AS71" s="20">
        <v>867</v>
      </c>
      <c r="AT71" s="20">
        <v>138</v>
      </c>
      <c r="AU71" s="20">
        <v>18</v>
      </c>
      <c r="AV71" s="20">
        <v>12</v>
      </c>
      <c r="AW71" s="20">
        <v>6</v>
      </c>
      <c r="AX71" s="20">
        <v>12</v>
      </c>
      <c r="AY71" s="20" t="s">
        <v>422</v>
      </c>
      <c r="AZ71" s="20" t="s">
        <v>422</v>
      </c>
      <c r="BA71" s="21"/>
      <c r="BB71" s="21"/>
      <c r="BC71" s="21"/>
      <c r="BD71" s="20" t="s">
        <v>422</v>
      </c>
      <c r="BE71" s="21"/>
      <c r="BF71" s="20" t="s">
        <v>422</v>
      </c>
      <c r="BG71" s="21"/>
      <c r="BH71" s="21"/>
    </row>
    <row r="72" spans="1:60" ht="24" x14ac:dyDescent="0.25">
      <c r="A72" s="41" t="s">
        <v>181</v>
      </c>
      <c r="B72" s="20">
        <v>1872</v>
      </c>
      <c r="C72" s="19">
        <f t="shared" si="3"/>
        <v>0.625</v>
      </c>
      <c r="D72" s="19">
        <f t="shared" si="4"/>
        <v>0.33974358974358976</v>
      </c>
      <c r="E72" s="40">
        <f t="shared" si="5"/>
        <v>3.5256410256410242E-2</v>
      </c>
      <c r="F72" s="21"/>
      <c r="G72" s="21"/>
      <c r="H72" s="21"/>
      <c r="I72" s="21"/>
      <c r="J72" s="21"/>
      <c r="K72" s="21"/>
      <c r="L72" s="21"/>
      <c r="M72" s="20" t="s">
        <v>422</v>
      </c>
      <c r="N72" s="21"/>
      <c r="O72" s="21"/>
      <c r="P72" s="20" t="s">
        <v>422</v>
      </c>
      <c r="Q72" s="21"/>
      <c r="R72" s="21"/>
      <c r="S72" s="20" t="s">
        <v>422</v>
      </c>
      <c r="T72" s="21"/>
      <c r="U72" s="20" t="s">
        <v>422</v>
      </c>
      <c r="V72" s="21"/>
      <c r="W72" s="21"/>
      <c r="X72" s="21"/>
      <c r="Y72" s="21"/>
      <c r="Z72" s="21"/>
      <c r="AA72" s="21"/>
      <c r="AB72" s="20" t="s">
        <v>422</v>
      </c>
      <c r="AC72" s="20" t="s">
        <v>422</v>
      </c>
      <c r="AD72" s="21"/>
      <c r="AE72" s="20">
        <v>6</v>
      </c>
      <c r="AF72" s="21"/>
      <c r="AG72" s="21"/>
      <c r="AH72" s="21"/>
      <c r="AI72" s="21"/>
      <c r="AJ72" s="20" t="s">
        <v>422</v>
      </c>
      <c r="AK72" s="21"/>
      <c r="AL72" s="20" t="s">
        <v>422</v>
      </c>
      <c r="AM72" s="20" t="s">
        <v>422</v>
      </c>
      <c r="AN72" s="20">
        <v>6</v>
      </c>
      <c r="AO72" s="20">
        <v>6</v>
      </c>
      <c r="AP72" s="20">
        <v>12</v>
      </c>
      <c r="AQ72" s="20">
        <v>27</v>
      </c>
      <c r="AR72" s="20">
        <v>90</v>
      </c>
      <c r="AS72" s="20">
        <v>1170</v>
      </c>
      <c r="AT72" s="20">
        <v>471</v>
      </c>
      <c r="AU72" s="20">
        <v>48</v>
      </c>
      <c r="AV72" s="20">
        <v>15</v>
      </c>
      <c r="AW72" s="20" t="s">
        <v>422</v>
      </c>
      <c r="AX72" s="21"/>
      <c r="AY72" s="20" t="s">
        <v>422</v>
      </c>
      <c r="AZ72" s="21"/>
      <c r="BA72" s="21"/>
      <c r="BB72" s="21"/>
      <c r="BC72" s="21"/>
      <c r="BD72" s="21"/>
      <c r="BE72" s="20" t="s">
        <v>422</v>
      </c>
      <c r="BF72" s="21"/>
      <c r="BG72" s="21"/>
      <c r="BH72" s="21"/>
    </row>
    <row r="73" spans="1:60" x14ac:dyDescent="0.25">
      <c r="A73" s="41" t="s">
        <v>183</v>
      </c>
      <c r="B73" s="20">
        <v>2712</v>
      </c>
      <c r="C73" s="19">
        <f t="shared" si="3"/>
        <v>0.76991150442477874</v>
      </c>
      <c r="D73" s="19">
        <f t="shared" si="4"/>
        <v>0.20464601769911506</v>
      </c>
      <c r="E73" s="40">
        <f t="shared" si="5"/>
        <v>2.5442477876106206E-2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0" t="s">
        <v>422</v>
      </c>
      <c r="AN73" s="21"/>
      <c r="AO73" s="20" t="s">
        <v>422</v>
      </c>
      <c r="AP73" s="20" t="s">
        <v>422</v>
      </c>
      <c r="AQ73" s="20">
        <v>6</v>
      </c>
      <c r="AR73" s="20">
        <v>141</v>
      </c>
      <c r="AS73" s="20">
        <v>2088</v>
      </c>
      <c r="AT73" s="20">
        <v>315</v>
      </c>
      <c r="AU73" s="20">
        <v>93</v>
      </c>
      <c r="AV73" s="20">
        <v>18</v>
      </c>
      <c r="AW73" s="20">
        <v>18</v>
      </c>
      <c r="AX73" s="20">
        <v>6</v>
      </c>
      <c r="AY73" s="20">
        <v>12</v>
      </c>
      <c r="AZ73" s="20">
        <v>9</v>
      </c>
      <c r="BA73" s="21"/>
      <c r="BB73" s="20" t="s">
        <v>422</v>
      </c>
      <c r="BC73" s="21"/>
      <c r="BD73" s="21"/>
      <c r="BE73" s="20" t="s">
        <v>422</v>
      </c>
      <c r="BF73" s="21"/>
      <c r="BG73" s="21"/>
      <c r="BH73" s="21"/>
    </row>
    <row r="74" spans="1:60" x14ac:dyDescent="0.25">
      <c r="A74" s="41" t="s">
        <v>352</v>
      </c>
      <c r="B74" s="20">
        <v>150</v>
      </c>
      <c r="C74" s="19">
        <f t="shared" si="3"/>
        <v>0.92</v>
      </c>
      <c r="D74" s="19">
        <f t="shared" si="4"/>
        <v>0.08</v>
      </c>
      <c r="E74" s="40">
        <f t="shared" si="5"/>
        <v>0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0">
        <v>138</v>
      </c>
      <c r="AT74" s="20">
        <v>9</v>
      </c>
      <c r="AU74" s="20" t="s">
        <v>422</v>
      </c>
      <c r="AV74" s="20" t="s">
        <v>422</v>
      </c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</row>
    <row r="75" spans="1:60" x14ac:dyDescent="0.25">
      <c r="A75" s="41" t="s">
        <v>187</v>
      </c>
      <c r="B75" s="20">
        <v>270</v>
      </c>
      <c r="C75" s="19">
        <f t="shared" si="3"/>
        <v>0.36666666666666664</v>
      </c>
      <c r="D75" s="19">
        <f t="shared" si="4"/>
        <v>0.56666666666666665</v>
      </c>
      <c r="E75" s="40">
        <f t="shared" si="5"/>
        <v>6.6666666666666652E-2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0">
        <v>15</v>
      </c>
      <c r="AM75" s="20" t="s">
        <v>422</v>
      </c>
      <c r="AN75" s="21"/>
      <c r="AO75" s="21"/>
      <c r="AP75" s="21"/>
      <c r="AQ75" s="20" t="s">
        <v>422</v>
      </c>
      <c r="AR75" s="20">
        <v>150</v>
      </c>
      <c r="AS75" s="20">
        <v>99</v>
      </c>
      <c r="AT75" s="21"/>
      <c r="AU75" s="21"/>
      <c r="AV75" s="21"/>
      <c r="AW75" s="21"/>
      <c r="AX75" s="20" t="s">
        <v>422</v>
      </c>
      <c r="AY75" s="21"/>
      <c r="AZ75" s="21"/>
      <c r="BA75" s="21"/>
      <c r="BB75" s="21"/>
      <c r="BC75" s="21"/>
      <c r="BD75" s="21"/>
      <c r="BE75" s="21"/>
      <c r="BF75" s="21"/>
      <c r="BG75" s="21"/>
      <c r="BH75" s="21"/>
    </row>
    <row r="76" spans="1:60" x14ac:dyDescent="0.25">
      <c r="A76" s="41" t="s">
        <v>189</v>
      </c>
      <c r="B76" s="20">
        <v>153</v>
      </c>
      <c r="C76" s="19">
        <f t="shared" si="3"/>
        <v>0.72549019607843135</v>
      </c>
      <c r="D76" s="19">
        <f t="shared" si="4"/>
        <v>0.25490196078431371</v>
      </c>
      <c r="E76" s="40">
        <f t="shared" si="5"/>
        <v>1.9607843137254943E-2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0" t="s">
        <v>422</v>
      </c>
      <c r="AP76" s="20" t="s">
        <v>422</v>
      </c>
      <c r="AQ76" s="21"/>
      <c r="AR76" s="20">
        <v>39</v>
      </c>
      <c r="AS76" s="20">
        <v>111</v>
      </c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</row>
    <row r="77" spans="1:60" x14ac:dyDescent="0.25">
      <c r="A77" s="41" t="s">
        <v>191</v>
      </c>
      <c r="B77" s="20">
        <v>630</v>
      </c>
      <c r="C77" s="19">
        <f t="shared" si="3"/>
        <v>0.73809523809523814</v>
      </c>
      <c r="D77" s="19">
        <f t="shared" si="4"/>
        <v>0.26190476190476192</v>
      </c>
      <c r="E77" s="40">
        <f t="shared" si="5"/>
        <v>0</v>
      </c>
      <c r="F77" s="21"/>
      <c r="G77" s="21"/>
      <c r="H77" s="21"/>
      <c r="I77" s="21"/>
      <c r="J77" s="21"/>
      <c r="K77" s="21"/>
      <c r="L77" s="21"/>
      <c r="M77" s="21"/>
      <c r="N77" s="21"/>
      <c r="O77" s="20" t="s">
        <v>422</v>
      </c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0" t="s">
        <v>422</v>
      </c>
      <c r="AS77" s="20">
        <v>465</v>
      </c>
      <c r="AT77" s="20">
        <v>147</v>
      </c>
      <c r="AU77" s="20">
        <v>15</v>
      </c>
      <c r="AV77" s="20" t="s">
        <v>422</v>
      </c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</row>
    <row r="78" spans="1:60" x14ac:dyDescent="0.25">
      <c r="A78" s="41" t="s">
        <v>193</v>
      </c>
      <c r="B78" s="20" t="s">
        <v>422</v>
      </c>
      <c r="C78" s="19">
        <f t="shared" si="3"/>
        <v>1</v>
      </c>
      <c r="D78" s="19">
        <f t="shared" si="4"/>
        <v>1</v>
      </c>
      <c r="E78" s="40">
        <f t="shared" si="5"/>
        <v>-1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0" t="s">
        <v>422</v>
      </c>
      <c r="AS78" s="20" t="s">
        <v>422</v>
      </c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</row>
    <row r="79" spans="1:60" x14ac:dyDescent="0.25">
      <c r="A79" s="41" t="s">
        <v>195</v>
      </c>
      <c r="B79" s="20">
        <v>651</v>
      </c>
      <c r="C79" s="19">
        <f t="shared" si="3"/>
        <v>0.97235023041474655</v>
      </c>
      <c r="D79" s="19">
        <f t="shared" si="4"/>
        <v>2.3041474654377881E-2</v>
      </c>
      <c r="E79" s="40">
        <f t="shared" si="5"/>
        <v>4.6082949308755665E-3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0" t="s">
        <v>422</v>
      </c>
      <c r="AS79" s="20">
        <v>633</v>
      </c>
      <c r="AT79" s="20">
        <v>12</v>
      </c>
      <c r="AU79" s="21"/>
      <c r="AV79" s="21"/>
      <c r="AW79" s="20" t="s">
        <v>422</v>
      </c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</row>
    <row r="80" spans="1:60" x14ac:dyDescent="0.25">
      <c r="A80" s="41" t="s">
        <v>197</v>
      </c>
      <c r="B80" s="20">
        <v>24</v>
      </c>
      <c r="C80" s="19">
        <f t="shared" si="3"/>
        <v>0.75</v>
      </c>
      <c r="D80" s="19">
        <f t="shared" si="4"/>
        <v>0.125</v>
      </c>
      <c r="E80" s="40">
        <f t="shared" si="5"/>
        <v>0.125</v>
      </c>
      <c r="F80" s="21"/>
      <c r="G80" s="21"/>
      <c r="H80" s="21"/>
      <c r="I80" s="21"/>
      <c r="J80" s="21"/>
      <c r="K80" s="21"/>
      <c r="L80" s="21"/>
      <c r="M80" s="21"/>
      <c r="N80" s="20" t="s">
        <v>422</v>
      </c>
      <c r="O80" s="21"/>
      <c r="P80" s="21"/>
      <c r="Q80" s="21"/>
      <c r="R80" s="21"/>
      <c r="S80" s="21"/>
      <c r="T80" s="21"/>
      <c r="U80" s="20" t="s">
        <v>422</v>
      </c>
      <c r="V80" s="21"/>
      <c r="W80" s="21"/>
      <c r="X80" s="20" t="s">
        <v>422</v>
      </c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0">
        <v>18</v>
      </c>
      <c r="AT80" s="20" t="s">
        <v>422</v>
      </c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</row>
    <row r="81" spans="1:60" x14ac:dyDescent="0.25">
      <c r="A81" s="41" t="s">
        <v>199</v>
      </c>
      <c r="B81" s="20">
        <v>21</v>
      </c>
      <c r="C81" s="19">
        <f t="shared" si="3"/>
        <v>0.7142857142857143</v>
      </c>
      <c r="D81" s="19">
        <f t="shared" si="4"/>
        <v>0.42857142857142855</v>
      </c>
      <c r="E81" s="40">
        <f t="shared" si="5"/>
        <v>-0.14285714285714285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0">
        <v>15</v>
      </c>
      <c r="AT81" s="20">
        <v>6</v>
      </c>
      <c r="AU81" s="20" t="s">
        <v>422</v>
      </c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</row>
    <row r="82" spans="1:60" x14ac:dyDescent="0.25">
      <c r="A82" s="41" t="s">
        <v>354</v>
      </c>
      <c r="B82" s="20">
        <v>42</v>
      </c>
      <c r="C82" s="19">
        <f t="shared" si="3"/>
        <v>0.7857142857142857</v>
      </c>
      <c r="D82" s="19">
        <f t="shared" si="4"/>
        <v>0.2857142857142857</v>
      </c>
      <c r="E82" s="40">
        <f t="shared" si="5"/>
        <v>-7.1428571428571397E-2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0">
        <v>9</v>
      </c>
      <c r="AS82" s="20">
        <v>33</v>
      </c>
      <c r="AT82" s="20" t="s">
        <v>422</v>
      </c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</row>
    <row r="83" spans="1:60" x14ac:dyDescent="0.25">
      <c r="A83" s="41" t="s">
        <v>201</v>
      </c>
      <c r="B83" s="20">
        <v>66</v>
      </c>
      <c r="C83" s="19">
        <f t="shared" si="3"/>
        <v>0.63636363636363635</v>
      </c>
      <c r="D83" s="19">
        <f t="shared" si="4"/>
        <v>0.18181818181818182</v>
      </c>
      <c r="E83" s="40">
        <f t="shared" si="5"/>
        <v>0.18181818181818182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0">
        <v>42</v>
      </c>
      <c r="AT83" s="20">
        <v>9</v>
      </c>
      <c r="AU83" s="20" t="s">
        <v>422</v>
      </c>
      <c r="AV83" s="21"/>
      <c r="AW83" s="21"/>
      <c r="AX83" s="21"/>
      <c r="AY83" s="21"/>
      <c r="AZ83" s="21"/>
      <c r="BA83" s="21"/>
      <c r="BB83" s="21"/>
      <c r="BC83" s="21"/>
      <c r="BD83" s="21"/>
      <c r="BE83" s="20">
        <v>12</v>
      </c>
      <c r="BF83" s="21"/>
      <c r="BG83" s="21"/>
      <c r="BH83" s="21"/>
    </row>
    <row r="84" spans="1:60" x14ac:dyDescent="0.25">
      <c r="A84" s="41" t="s">
        <v>203</v>
      </c>
      <c r="B84" s="20">
        <v>723</v>
      </c>
      <c r="C84" s="19">
        <f t="shared" si="3"/>
        <v>0.75933609958506221</v>
      </c>
      <c r="D84" s="19">
        <f t="shared" si="4"/>
        <v>0.17427385892116182</v>
      </c>
      <c r="E84" s="40">
        <f t="shared" si="5"/>
        <v>6.6390041493775975E-2</v>
      </c>
      <c r="F84" s="21"/>
      <c r="G84" s="21"/>
      <c r="H84" s="21"/>
      <c r="I84" s="21"/>
      <c r="J84" s="20" t="s">
        <v>422</v>
      </c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0">
        <v>9</v>
      </c>
      <c r="AH84" s="20">
        <v>9</v>
      </c>
      <c r="AI84" s="21"/>
      <c r="AJ84" s="20" t="s">
        <v>422</v>
      </c>
      <c r="AK84" s="21"/>
      <c r="AL84" s="20" t="s">
        <v>422</v>
      </c>
      <c r="AM84" s="21"/>
      <c r="AN84" s="20" t="s">
        <v>422</v>
      </c>
      <c r="AO84" s="20" t="s">
        <v>422</v>
      </c>
      <c r="AP84" s="20" t="s">
        <v>422</v>
      </c>
      <c r="AQ84" s="20" t="s">
        <v>422</v>
      </c>
      <c r="AR84" s="20">
        <v>48</v>
      </c>
      <c r="AS84" s="20">
        <v>549</v>
      </c>
      <c r="AT84" s="20">
        <v>60</v>
      </c>
      <c r="AU84" s="20">
        <v>15</v>
      </c>
      <c r="AV84" s="20">
        <v>15</v>
      </c>
      <c r="AW84" s="20" t="s">
        <v>422</v>
      </c>
      <c r="AX84" s="20">
        <v>6</v>
      </c>
      <c r="AY84" s="21"/>
      <c r="AZ84" s="21"/>
      <c r="BA84" s="21"/>
      <c r="BB84" s="21"/>
      <c r="BC84" s="21"/>
      <c r="BD84" s="21"/>
      <c r="BE84" s="21"/>
      <c r="BF84" s="21"/>
      <c r="BG84" s="21"/>
      <c r="BH84" s="21"/>
    </row>
    <row r="85" spans="1:60" x14ac:dyDescent="0.25">
      <c r="A85" s="41" t="s">
        <v>205</v>
      </c>
      <c r="B85" s="20">
        <v>807</v>
      </c>
      <c r="C85" s="19">
        <f t="shared" si="3"/>
        <v>0.28252788104089221</v>
      </c>
      <c r="D85" s="19">
        <f t="shared" si="4"/>
        <v>0.55018587360594795</v>
      </c>
      <c r="E85" s="40">
        <f t="shared" si="5"/>
        <v>0.16728624535315983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0">
        <v>21</v>
      </c>
      <c r="AS85" s="20">
        <v>228</v>
      </c>
      <c r="AT85" s="20">
        <v>279</v>
      </c>
      <c r="AU85" s="20">
        <v>144</v>
      </c>
      <c r="AV85" s="20">
        <v>126</v>
      </c>
      <c r="AW85" s="20" t="s">
        <v>422</v>
      </c>
      <c r="AX85" s="20" t="s">
        <v>422</v>
      </c>
      <c r="AY85" s="21"/>
      <c r="AZ85" s="20" t="s">
        <v>422</v>
      </c>
      <c r="BA85" s="21"/>
      <c r="BB85" s="21"/>
      <c r="BC85" s="21"/>
      <c r="BD85" s="21"/>
      <c r="BE85" s="21"/>
      <c r="BF85" s="21"/>
      <c r="BG85" s="21"/>
      <c r="BH85" s="21"/>
    </row>
    <row r="86" spans="1:60" ht="24" x14ac:dyDescent="0.25">
      <c r="A86" s="41" t="s">
        <v>355</v>
      </c>
      <c r="B86" s="20">
        <v>99</v>
      </c>
      <c r="C86" s="19">
        <f t="shared" si="3"/>
        <v>0.81818181818181823</v>
      </c>
      <c r="D86" s="19">
        <f t="shared" si="4"/>
        <v>0.18181818181818182</v>
      </c>
      <c r="E86" s="40">
        <f t="shared" si="5"/>
        <v>0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0" t="s">
        <v>422</v>
      </c>
      <c r="AS86" s="20">
        <v>81</v>
      </c>
      <c r="AT86" s="20">
        <v>15</v>
      </c>
      <c r="AU86" s="21"/>
      <c r="AV86" s="21"/>
      <c r="AW86" s="20" t="s">
        <v>422</v>
      </c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</row>
    <row r="87" spans="1:60" x14ac:dyDescent="0.25">
      <c r="A87" s="41" t="s">
        <v>209</v>
      </c>
      <c r="B87" s="20">
        <v>3702</v>
      </c>
      <c r="C87" s="19">
        <f t="shared" si="3"/>
        <v>0.82576985413290116</v>
      </c>
      <c r="D87" s="19">
        <f t="shared" si="4"/>
        <v>0.14829821717990274</v>
      </c>
      <c r="E87" s="40">
        <f t="shared" si="5"/>
        <v>2.5931928687196099E-2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0" t="s">
        <v>422</v>
      </c>
      <c r="AJ87" s="21"/>
      <c r="AK87" s="21"/>
      <c r="AL87" s="21"/>
      <c r="AM87" s="20" t="s">
        <v>422</v>
      </c>
      <c r="AN87" s="21"/>
      <c r="AO87" s="20" t="s">
        <v>422</v>
      </c>
      <c r="AP87" s="20" t="s">
        <v>422</v>
      </c>
      <c r="AQ87" s="20">
        <v>12</v>
      </c>
      <c r="AR87" s="20">
        <v>210</v>
      </c>
      <c r="AS87" s="20">
        <v>3057</v>
      </c>
      <c r="AT87" s="20">
        <v>225</v>
      </c>
      <c r="AU87" s="20">
        <v>102</v>
      </c>
      <c r="AV87" s="20">
        <v>57</v>
      </c>
      <c r="AW87" s="20">
        <v>15</v>
      </c>
      <c r="AX87" s="20">
        <v>6</v>
      </c>
      <c r="AY87" s="20">
        <v>9</v>
      </c>
      <c r="AZ87" s="20" t="s">
        <v>422</v>
      </c>
      <c r="BA87" s="20" t="s">
        <v>422</v>
      </c>
      <c r="BB87" s="21"/>
      <c r="BC87" s="20" t="s">
        <v>422</v>
      </c>
      <c r="BD87" s="21"/>
      <c r="BE87" s="21"/>
      <c r="BF87" s="21"/>
      <c r="BG87" s="21"/>
      <c r="BH87" s="21"/>
    </row>
    <row r="88" spans="1:60" ht="24" x14ac:dyDescent="0.25">
      <c r="A88" s="41" t="s">
        <v>358</v>
      </c>
      <c r="B88" s="20">
        <v>159</v>
      </c>
      <c r="C88" s="19">
        <f t="shared" si="3"/>
        <v>0.60377358490566035</v>
      </c>
      <c r="D88" s="19">
        <f t="shared" si="4"/>
        <v>0.15094339622641509</v>
      </c>
      <c r="E88" s="40">
        <f t="shared" si="5"/>
        <v>0.24528301886792456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0" t="s">
        <v>422</v>
      </c>
      <c r="X88" s="21"/>
      <c r="Y88" s="21"/>
      <c r="Z88" s="21"/>
      <c r="AA88" s="21"/>
      <c r="AB88" s="20">
        <v>6</v>
      </c>
      <c r="AC88" s="21"/>
      <c r="AD88" s="20" t="s">
        <v>422</v>
      </c>
      <c r="AE88" s="21"/>
      <c r="AF88" s="20" t="s">
        <v>422</v>
      </c>
      <c r="AG88" s="21"/>
      <c r="AH88" s="20">
        <v>6</v>
      </c>
      <c r="AI88" s="21"/>
      <c r="AJ88" s="21"/>
      <c r="AK88" s="20" t="s">
        <v>422</v>
      </c>
      <c r="AL88" s="20" t="s">
        <v>422</v>
      </c>
      <c r="AM88" s="20" t="s">
        <v>422</v>
      </c>
      <c r="AN88" s="20">
        <v>9</v>
      </c>
      <c r="AO88" s="20" t="s">
        <v>422</v>
      </c>
      <c r="AP88" s="20">
        <v>9</v>
      </c>
      <c r="AQ88" s="20">
        <v>6</v>
      </c>
      <c r="AR88" s="20">
        <v>6</v>
      </c>
      <c r="AS88" s="20">
        <v>96</v>
      </c>
      <c r="AT88" s="20">
        <v>9</v>
      </c>
      <c r="AU88" s="20" t="s">
        <v>422</v>
      </c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</row>
    <row r="89" spans="1:60" x14ac:dyDescent="0.25">
      <c r="A89" s="41" t="s">
        <v>213</v>
      </c>
      <c r="B89" s="20">
        <v>60</v>
      </c>
      <c r="C89" s="19">
        <f t="shared" si="3"/>
        <v>0.3</v>
      </c>
      <c r="D89" s="19">
        <f t="shared" si="4"/>
        <v>0.65</v>
      </c>
      <c r="E89" s="40">
        <f t="shared" si="5"/>
        <v>4.9999999999999933E-2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0" t="s">
        <v>422</v>
      </c>
      <c r="AJ89" s="21"/>
      <c r="AK89" s="21"/>
      <c r="AL89" s="21"/>
      <c r="AM89" s="21"/>
      <c r="AN89" s="21"/>
      <c r="AO89" s="21"/>
      <c r="AP89" s="21"/>
      <c r="AQ89" s="21"/>
      <c r="AR89" s="21"/>
      <c r="AS89" s="20">
        <v>18</v>
      </c>
      <c r="AT89" s="20">
        <v>27</v>
      </c>
      <c r="AU89" s="20">
        <v>12</v>
      </c>
      <c r="AV89" s="21"/>
      <c r="AW89" s="21"/>
      <c r="AX89" s="20" t="s">
        <v>422</v>
      </c>
      <c r="AY89" s="21"/>
      <c r="AZ89" s="21"/>
      <c r="BA89" s="21"/>
      <c r="BB89" s="21"/>
      <c r="BC89" s="21"/>
      <c r="BD89" s="21"/>
      <c r="BE89" s="21"/>
      <c r="BF89" s="21"/>
      <c r="BG89" s="21"/>
      <c r="BH89" s="21"/>
    </row>
    <row r="90" spans="1:60" x14ac:dyDescent="0.25">
      <c r="A90" s="41" t="s">
        <v>215</v>
      </c>
      <c r="B90" s="20">
        <v>279</v>
      </c>
      <c r="C90" s="19">
        <f t="shared" si="3"/>
        <v>0.81720430107526887</v>
      </c>
      <c r="D90" s="19">
        <f t="shared" si="4"/>
        <v>0.19354838709677419</v>
      </c>
      <c r="E90" s="40">
        <f t="shared" si="5"/>
        <v>-1.0752688172043057E-2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0" t="s">
        <v>422</v>
      </c>
      <c r="AP90" s="21"/>
      <c r="AQ90" s="21"/>
      <c r="AR90" s="20">
        <v>48</v>
      </c>
      <c r="AS90" s="20">
        <v>228</v>
      </c>
      <c r="AT90" s="20" t="s">
        <v>422</v>
      </c>
      <c r="AU90" s="20" t="s">
        <v>422</v>
      </c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</row>
    <row r="91" spans="1:60" x14ac:dyDescent="0.25">
      <c r="A91" s="41" t="s">
        <v>217</v>
      </c>
      <c r="B91" s="20">
        <v>54</v>
      </c>
      <c r="C91" s="19">
        <f t="shared" si="3"/>
        <v>0.88888888888888884</v>
      </c>
      <c r="D91" s="19">
        <f t="shared" si="4"/>
        <v>0.1111111111111111</v>
      </c>
      <c r="E91" s="40">
        <f t="shared" si="5"/>
        <v>0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0" t="s">
        <v>422</v>
      </c>
      <c r="U91" s="21"/>
      <c r="V91" s="21"/>
      <c r="W91" s="20" t="s">
        <v>422</v>
      </c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0">
        <v>48</v>
      </c>
      <c r="AT91" s="20">
        <v>6</v>
      </c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</row>
    <row r="92" spans="1:60" x14ac:dyDescent="0.25">
      <c r="A92" s="41" t="s">
        <v>219</v>
      </c>
      <c r="B92" s="20">
        <v>36</v>
      </c>
      <c r="C92" s="19">
        <f t="shared" si="3"/>
        <v>0.58333333333333337</v>
      </c>
      <c r="D92" s="19">
        <f t="shared" si="4"/>
        <v>0.5</v>
      </c>
      <c r="E92" s="40">
        <f t="shared" si="5"/>
        <v>-8.333333333333337E-2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0" t="s">
        <v>422</v>
      </c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0" t="s">
        <v>422</v>
      </c>
      <c r="AR92" s="20" t="s">
        <v>422</v>
      </c>
      <c r="AS92" s="20">
        <v>21</v>
      </c>
      <c r="AT92" s="20">
        <v>12</v>
      </c>
      <c r="AU92" s="21"/>
      <c r="AV92" s="20" t="s">
        <v>422</v>
      </c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</row>
    <row r="93" spans="1:60" x14ac:dyDescent="0.25">
      <c r="A93" s="41" t="s">
        <v>221</v>
      </c>
      <c r="B93" s="20">
        <v>138</v>
      </c>
      <c r="C93" s="19">
        <f t="shared" si="3"/>
        <v>0.52173913043478259</v>
      </c>
      <c r="D93" s="19">
        <f t="shared" si="4"/>
        <v>0.47826086956521741</v>
      </c>
      <c r="E93" s="40">
        <f t="shared" si="5"/>
        <v>0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0" t="s">
        <v>422</v>
      </c>
      <c r="AP93" s="21"/>
      <c r="AQ93" s="20" t="s">
        <v>422</v>
      </c>
      <c r="AR93" s="20">
        <v>27</v>
      </c>
      <c r="AS93" s="20">
        <v>72</v>
      </c>
      <c r="AT93" s="20">
        <v>36</v>
      </c>
      <c r="AU93" s="21"/>
      <c r="AV93" s="21"/>
      <c r="AW93" s="20" t="s">
        <v>422</v>
      </c>
      <c r="AX93" s="21"/>
      <c r="AY93" s="21"/>
      <c r="AZ93" s="21"/>
      <c r="BA93" s="21"/>
      <c r="BB93" s="21"/>
      <c r="BC93" s="21"/>
      <c r="BD93" s="21"/>
      <c r="BE93" s="20" t="s">
        <v>422</v>
      </c>
      <c r="BF93" s="21"/>
      <c r="BG93" s="21"/>
      <c r="BH93" s="21"/>
    </row>
    <row r="94" spans="1:60" x14ac:dyDescent="0.25">
      <c r="A94" s="41" t="s">
        <v>223</v>
      </c>
      <c r="B94" s="20">
        <v>1776</v>
      </c>
      <c r="C94" s="19">
        <f t="shared" si="3"/>
        <v>0.65202702702702697</v>
      </c>
      <c r="D94" s="19">
        <f t="shared" si="4"/>
        <v>0.3125</v>
      </c>
      <c r="E94" s="40">
        <f t="shared" si="5"/>
        <v>3.5472972972973027E-2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0" t="s">
        <v>422</v>
      </c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0" t="s">
        <v>422</v>
      </c>
      <c r="AQ94" s="20">
        <v>6</v>
      </c>
      <c r="AR94" s="20">
        <v>84</v>
      </c>
      <c r="AS94" s="20">
        <v>1158</v>
      </c>
      <c r="AT94" s="20">
        <v>435</v>
      </c>
      <c r="AU94" s="20">
        <v>30</v>
      </c>
      <c r="AV94" s="20">
        <v>36</v>
      </c>
      <c r="AW94" s="20">
        <v>15</v>
      </c>
      <c r="AX94" s="20" t="s">
        <v>422</v>
      </c>
      <c r="AY94" s="20" t="s">
        <v>422</v>
      </c>
      <c r="AZ94" s="20" t="s">
        <v>422</v>
      </c>
      <c r="BA94" s="20" t="s">
        <v>422</v>
      </c>
      <c r="BB94" s="21"/>
      <c r="BC94" s="20" t="s">
        <v>422</v>
      </c>
      <c r="BD94" s="21"/>
      <c r="BE94" s="21"/>
      <c r="BF94" s="21"/>
      <c r="BG94" s="21"/>
      <c r="BH94" s="21"/>
    </row>
    <row r="95" spans="1:60" x14ac:dyDescent="0.25">
      <c r="A95" s="41" t="s">
        <v>225</v>
      </c>
      <c r="B95" s="20">
        <v>39</v>
      </c>
      <c r="C95" s="19">
        <f t="shared" si="3"/>
        <v>1</v>
      </c>
      <c r="D95" s="19">
        <f t="shared" si="4"/>
        <v>0</v>
      </c>
      <c r="E95" s="40">
        <f t="shared" si="5"/>
        <v>0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0">
        <v>39</v>
      </c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</row>
    <row r="96" spans="1:60" x14ac:dyDescent="0.25">
      <c r="A96" s="41" t="s">
        <v>227</v>
      </c>
      <c r="B96" s="20">
        <v>1542</v>
      </c>
      <c r="C96" s="19">
        <f t="shared" si="3"/>
        <v>0.38521400778210119</v>
      </c>
      <c r="D96" s="19">
        <f t="shared" si="4"/>
        <v>0.58754863813229574</v>
      </c>
      <c r="E96" s="40">
        <f t="shared" si="5"/>
        <v>2.7237354085603127E-2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0" t="s">
        <v>422</v>
      </c>
      <c r="W96" s="21"/>
      <c r="X96" s="21"/>
      <c r="Y96" s="21"/>
      <c r="Z96" s="21"/>
      <c r="AA96" s="21"/>
      <c r="AB96" s="20" t="s">
        <v>422</v>
      </c>
      <c r="AC96" s="21"/>
      <c r="AD96" s="21"/>
      <c r="AE96" s="21"/>
      <c r="AF96" s="21"/>
      <c r="AG96" s="21"/>
      <c r="AH96" s="21"/>
      <c r="AI96" s="20" t="s">
        <v>422</v>
      </c>
      <c r="AJ96" s="20" t="s">
        <v>422</v>
      </c>
      <c r="AK96" s="21"/>
      <c r="AL96" s="21"/>
      <c r="AM96" s="20" t="s">
        <v>422</v>
      </c>
      <c r="AN96" s="20" t="s">
        <v>422</v>
      </c>
      <c r="AO96" s="20" t="s">
        <v>422</v>
      </c>
      <c r="AP96" s="20">
        <v>21</v>
      </c>
      <c r="AQ96" s="20">
        <v>87</v>
      </c>
      <c r="AR96" s="20">
        <v>729</v>
      </c>
      <c r="AS96" s="20">
        <v>594</v>
      </c>
      <c r="AT96" s="20">
        <v>78</v>
      </c>
      <c r="AU96" s="20">
        <v>12</v>
      </c>
      <c r="AV96" s="20">
        <v>6</v>
      </c>
      <c r="AW96" s="20" t="s">
        <v>422</v>
      </c>
      <c r="AX96" s="20" t="s">
        <v>422</v>
      </c>
      <c r="AY96" s="21"/>
      <c r="AZ96" s="20" t="s">
        <v>422</v>
      </c>
      <c r="BA96" s="21"/>
      <c r="BB96" s="21"/>
      <c r="BC96" s="21"/>
      <c r="BD96" s="20" t="s">
        <v>422</v>
      </c>
      <c r="BE96" s="21"/>
      <c r="BF96" s="21"/>
      <c r="BG96" s="21"/>
      <c r="BH96" s="21"/>
    </row>
    <row r="97" spans="1:60" x14ac:dyDescent="0.25">
      <c r="A97" s="41" t="s">
        <v>229</v>
      </c>
      <c r="B97" s="20">
        <v>33</v>
      </c>
      <c r="C97" s="19">
        <f t="shared" si="3"/>
        <v>1</v>
      </c>
      <c r="D97" s="19">
        <f t="shared" si="4"/>
        <v>0</v>
      </c>
      <c r="E97" s="40">
        <f t="shared" si="5"/>
        <v>0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0">
        <v>33</v>
      </c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</row>
    <row r="98" spans="1:60" x14ac:dyDescent="0.25">
      <c r="A98" s="41" t="s">
        <v>231</v>
      </c>
      <c r="B98" s="20">
        <v>48</v>
      </c>
      <c r="C98" s="19">
        <f t="shared" si="3"/>
        <v>0.6875</v>
      </c>
      <c r="D98" s="19">
        <f t="shared" si="4"/>
        <v>0.25</v>
      </c>
      <c r="E98" s="40">
        <f t="shared" si="5"/>
        <v>6.25E-2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0" t="s">
        <v>422</v>
      </c>
      <c r="AQ98" s="20" t="s">
        <v>422</v>
      </c>
      <c r="AR98" s="20">
        <v>6</v>
      </c>
      <c r="AS98" s="20">
        <v>33</v>
      </c>
      <c r="AT98" s="20" t="s">
        <v>422</v>
      </c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</row>
    <row r="99" spans="1:60" x14ac:dyDescent="0.25">
      <c r="A99" s="41" t="s">
        <v>233</v>
      </c>
      <c r="B99" s="20">
        <v>2508</v>
      </c>
      <c r="C99" s="19">
        <f t="shared" si="3"/>
        <v>0.82416267942583732</v>
      </c>
      <c r="D99" s="19">
        <f t="shared" si="4"/>
        <v>0.14354066985645933</v>
      </c>
      <c r="E99" s="40">
        <f t="shared" si="5"/>
        <v>3.2296650717703351E-2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0" t="s">
        <v>422</v>
      </c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0">
        <v>12</v>
      </c>
      <c r="AS99" s="20">
        <v>2067</v>
      </c>
      <c r="AT99" s="20">
        <v>279</v>
      </c>
      <c r="AU99" s="20">
        <v>69</v>
      </c>
      <c r="AV99" s="20">
        <v>45</v>
      </c>
      <c r="AW99" s="20">
        <v>6</v>
      </c>
      <c r="AX99" s="20" t="s">
        <v>422</v>
      </c>
      <c r="AY99" s="20">
        <v>6</v>
      </c>
      <c r="AZ99" s="20">
        <v>12</v>
      </c>
      <c r="BA99" s="21"/>
      <c r="BB99" s="20" t="s">
        <v>422</v>
      </c>
      <c r="BC99" s="20" t="s">
        <v>422</v>
      </c>
      <c r="BD99" s="21"/>
      <c r="BE99" s="20" t="s">
        <v>422</v>
      </c>
      <c r="BF99" s="20" t="s">
        <v>422</v>
      </c>
      <c r="BG99" s="21"/>
      <c r="BH99" s="21"/>
    </row>
    <row r="100" spans="1:60" x14ac:dyDescent="0.25">
      <c r="A100" s="41" t="s">
        <v>235</v>
      </c>
      <c r="B100" s="20">
        <v>72</v>
      </c>
      <c r="C100" s="19">
        <f t="shared" si="3"/>
        <v>0.75</v>
      </c>
      <c r="D100" s="19">
        <f t="shared" si="4"/>
        <v>0.16666666666666666</v>
      </c>
      <c r="E100" s="40">
        <f t="shared" si="5"/>
        <v>8.3333333333333343E-2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0" t="s">
        <v>422</v>
      </c>
      <c r="AB100" s="21"/>
      <c r="AC100" s="21"/>
      <c r="AD100" s="21"/>
      <c r="AE100" s="21"/>
      <c r="AF100" s="21"/>
      <c r="AG100" s="20" t="s">
        <v>422</v>
      </c>
      <c r="AH100" s="21"/>
      <c r="AI100" s="21"/>
      <c r="AJ100" s="21"/>
      <c r="AK100" s="21"/>
      <c r="AL100" s="21"/>
      <c r="AM100" s="20" t="s">
        <v>422</v>
      </c>
      <c r="AN100" s="21"/>
      <c r="AO100" s="21"/>
      <c r="AP100" s="20" t="s">
        <v>422</v>
      </c>
      <c r="AQ100" s="21"/>
      <c r="AR100" s="20">
        <v>6</v>
      </c>
      <c r="AS100" s="20">
        <v>54</v>
      </c>
      <c r="AT100" s="20" t="s">
        <v>422</v>
      </c>
      <c r="AU100" s="20" t="s">
        <v>422</v>
      </c>
      <c r="AV100" s="20" t="s">
        <v>422</v>
      </c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</row>
    <row r="101" spans="1:60" x14ac:dyDescent="0.25">
      <c r="A101" s="41" t="s">
        <v>239</v>
      </c>
      <c r="B101" s="20">
        <v>1803</v>
      </c>
      <c r="C101" s="19">
        <f t="shared" si="3"/>
        <v>0.65557404326123125</v>
      </c>
      <c r="D101" s="19">
        <f t="shared" si="4"/>
        <v>0.33610648918469216</v>
      </c>
      <c r="E101" s="40">
        <f t="shared" si="5"/>
        <v>8.3194675540765872E-3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0" t="s">
        <v>422</v>
      </c>
      <c r="AO101" s="20" t="s">
        <v>422</v>
      </c>
      <c r="AP101" s="20" t="s">
        <v>422</v>
      </c>
      <c r="AQ101" s="20">
        <v>42</v>
      </c>
      <c r="AR101" s="20">
        <v>234</v>
      </c>
      <c r="AS101" s="20">
        <v>1182</v>
      </c>
      <c r="AT101" s="20">
        <v>294</v>
      </c>
      <c r="AU101" s="20">
        <v>36</v>
      </c>
      <c r="AV101" s="20" t="s">
        <v>422</v>
      </c>
      <c r="AW101" s="20" t="s">
        <v>422</v>
      </c>
      <c r="AX101" s="20">
        <v>6</v>
      </c>
      <c r="AY101" s="21"/>
      <c r="AZ101" s="20" t="s">
        <v>422</v>
      </c>
      <c r="BA101" s="21"/>
      <c r="BB101" s="21"/>
      <c r="BC101" s="21"/>
      <c r="BD101" s="20" t="s">
        <v>422</v>
      </c>
      <c r="BE101" s="21"/>
      <c r="BF101" s="21"/>
      <c r="BG101" s="21"/>
      <c r="BH101" s="21"/>
    </row>
    <row r="102" spans="1:60" x14ac:dyDescent="0.25">
      <c r="A102" s="41" t="s">
        <v>241</v>
      </c>
      <c r="B102" s="20">
        <v>2931</v>
      </c>
      <c r="C102" s="19">
        <f t="shared" si="3"/>
        <v>0.86693961105424766</v>
      </c>
      <c r="D102" s="19">
        <f t="shared" si="4"/>
        <v>0.11156601842374617</v>
      </c>
      <c r="E102" s="40">
        <f t="shared" si="5"/>
        <v>2.1494370522006173E-2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0" t="s">
        <v>422</v>
      </c>
      <c r="AQ102" s="20" t="s">
        <v>422</v>
      </c>
      <c r="AR102" s="20">
        <v>33</v>
      </c>
      <c r="AS102" s="20">
        <v>2541</v>
      </c>
      <c r="AT102" s="20">
        <v>210</v>
      </c>
      <c r="AU102" s="20">
        <v>81</v>
      </c>
      <c r="AV102" s="20">
        <v>27</v>
      </c>
      <c r="AW102" s="20">
        <v>18</v>
      </c>
      <c r="AX102" s="20" t="s">
        <v>422</v>
      </c>
      <c r="AY102" s="20" t="s">
        <v>422</v>
      </c>
      <c r="AZ102" s="21"/>
      <c r="BA102" s="21"/>
      <c r="BB102" s="20">
        <v>6</v>
      </c>
      <c r="BC102" s="20" t="s">
        <v>422</v>
      </c>
      <c r="BD102" s="20" t="s">
        <v>422</v>
      </c>
      <c r="BE102" s="20" t="s">
        <v>422</v>
      </c>
      <c r="BF102" s="21"/>
      <c r="BG102" s="21"/>
      <c r="BH102" s="21"/>
    </row>
    <row r="103" spans="1:60" x14ac:dyDescent="0.25">
      <c r="A103" s="41" t="s">
        <v>243</v>
      </c>
      <c r="B103" s="20">
        <v>1842</v>
      </c>
      <c r="C103" s="19">
        <f t="shared" si="3"/>
        <v>0.7263843648208469</v>
      </c>
      <c r="D103" s="19">
        <f t="shared" si="4"/>
        <v>0.26058631921824105</v>
      </c>
      <c r="E103" s="40">
        <f t="shared" si="5"/>
        <v>1.3029315960912058E-2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0" t="s">
        <v>422</v>
      </c>
      <c r="AN103" s="21"/>
      <c r="AO103" s="20" t="s">
        <v>422</v>
      </c>
      <c r="AP103" s="20">
        <v>9</v>
      </c>
      <c r="AQ103" s="20">
        <v>9</v>
      </c>
      <c r="AR103" s="20">
        <v>357</v>
      </c>
      <c r="AS103" s="20">
        <v>1338</v>
      </c>
      <c r="AT103" s="20">
        <v>96</v>
      </c>
      <c r="AU103" s="20">
        <v>18</v>
      </c>
      <c r="AV103" s="20">
        <v>6</v>
      </c>
      <c r="AW103" s="20" t="s">
        <v>422</v>
      </c>
      <c r="AX103" s="20" t="s">
        <v>422</v>
      </c>
      <c r="AY103" s="20" t="s">
        <v>422</v>
      </c>
      <c r="AZ103" s="20" t="s">
        <v>422</v>
      </c>
      <c r="BA103" s="20" t="s">
        <v>422</v>
      </c>
      <c r="BB103" s="21"/>
      <c r="BC103" s="21"/>
      <c r="BD103" s="21"/>
      <c r="BE103" s="21"/>
      <c r="BF103" s="20" t="s">
        <v>422</v>
      </c>
      <c r="BG103" s="21"/>
      <c r="BH103" s="21"/>
    </row>
    <row r="104" spans="1:60" x14ac:dyDescent="0.25">
      <c r="A104" s="41" t="s">
        <v>245</v>
      </c>
      <c r="B104" s="20">
        <v>4569</v>
      </c>
      <c r="C104" s="19">
        <f t="shared" si="3"/>
        <v>0.82994090610636906</v>
      </c>
      <c r="D104" s="19">
        <f t="shared" si="4"/>
        <v>0.16086671043992121</v>
      </c>
      <c r="E104" s="40">
        <f t="shared" si="5"/>
        <v>9.1923834537097349E-3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0" t="s">
        <v>422</v>
      </c>
      <c r="Z104" s="20" t="s">
        <v>422</v>
      </c>
      <c r="AA104" s="21"/>
      <c r="AB104" s="21"/>
      <c r="AC104" s="21"/>
      <c r="AD104" s="21"/>
      <c r="AE104" s="21"/>
      <c r="AF104" s="21"/>
      <c r="AG104" s="21"/>
      <c r="AH104" s="21"/>
      <c r="AI104" s="20" t="s">
        <v>422</v>
      </c>
      <c r="AJ104" s="21"/>
      <c r="AK104" s="20">
        <v>12</v>
      </c>
      <c r="AL104" s="20" t="s">
        <v>422</v>
      </c>
      <c r="AM104" s="21"/>
      <c r="AN104" s="21"/>
      <c r="AO104" s="21"/>
      <c r="AP104" s="20">
        <v>6</v>
      </c>
      <c r="AQ104" s="20">
        <v>15</v>
      </c>
      <c r="AR104" s="20">
        <v>312</v>
      </c>
      <c r="AS104" s="20">
        <v>3792</v>
      </c>
      <c r="AT104" s="20">
        <v>363</v>
      </c>
      <c r="AU104" s="20">
        <v>45</v>
      </c>
      <c r="AV104" s="20">
        <v>9</v>
      </c>
      <c r="AW104" s="20" t="s">
        <v>422</v>
      </c>
      <c r="AX104" s="20" t="s">
        <v>422</v>
      </c>
      <c r="AY104" s="20" t="s">
        <v>422</v>
      </c>
      <c r="AZ104" s="21"/>
      <c r="BA104" s="21"/>
      <c r="BB104" s="21"/>
      <c r="BC104" s="21"/>
      <c r="BD104" s="21"/>
      <c r="BE104" s="21"/>
      <c r="BF104" s="21"/>
      <c r="BG104" s="21"/>
      <c r="BH104" s="21"/>
    </row>
    <row r="105" spans="1:60" x14ac:dyDescent="0.25">
      <c r="A105" s="41" t="s">
        <v>247</v>
      </c>
      <c r="B105" s="20">
        <v>3804</v>
      </c>
      <c r="C105" s="19">
        <f t="shared" si="3"/>
        <v>0.70031545741324919</v>
      </c>
      <c r="D105" s="19">
        <f t="shared" si="4"/>
        <v>0.2910094637223975</v>
      </c>
      <c r="E105" s="40">
        <f t="shared" si="5"/>
        <v>8.6750788643533139E-3</v>
      </c>
      <c r="F105" s="21"/>
      <c r="G105" s="20" t="s">
        <v>422</v>
      </c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0" t="s">
        <v>422</v>
      </c>
      <c r="AO105" s="20" t="s">
        <v>422</v>
      </c>
      <c r="AP105" s="20">
        <v>15</v>
      </c>
      <c r="AQ105" s="20">
        <v>63</v>
      </c>
      <c r="AR105" s="20">
        <v>762</v>
      </c>
      <c r="AS105" s="20">
        <v>2664</v>
      </c>
      <c r="AT105" s="20">
        <v>243</v>
      </c>
      <c r="AU105" s="20">
        <v>39</v>
      </c>
      <c r="AV105" s="20">
        <v>6</v>
      </c>
      <c r="AW105" s="20" t="s">
        <v>422</v>
      </c>
      <c r="AX105" s="21"/>
      <c r="AY105" s="20" t="s">
        <v>422</v>
      </c>
      <c r="AZ105" s="21"/>
      <c r="BA105" s="20" t="s">
        <v>422</v>
      </c>
      <c r="BB105" s="21"/>
      <c r="BC105" s="21"/>
      <c r="BD105" s="21"/>
      <c r="BE105" s="20" t="s">
        <v>422</v>
      </c>
      <c r="BF105" s="21"/>
      <c r="BG105" s="21"/>
      <c r="BH105" s="21"/>
    </row>
    <row r="106" spans="1:60" x14ac:dyDescent="0.25">
      <c r="A106" s="41" t="s">
        <v>249</v>
      </c>
      <c r="B106" s="20">
        <v>1911</v>
      </c>
      <c r="C106" s="19">
        <f t="shared" si="3"/>
        <v>0.85871271585557296</v>
      </c>
      <c r="D106" s="19">
        <f t="shared" si="4"/>
        <v>0.13343799058084774</v>
      </c>
      <c r="E106" s="40">
        <f t="shared" si="5"/>
        <v>7.8492935635793015E-3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0" t="s">
        <v>422</v>
      </c>
      <c r="AM106" s="21"/>
      <c r="AN106" s="21"/>
      <c r="AO106" s="21"/>
      <c r="AP106" s="20" t="s">
        <v>422</v>
      </c>
      <c r="AQ106" s="20" t="s">
        <v>422</v>
      </c>
      <c r="AR106" s="20">
        <v>9</v>
      </c>
      <c r="AS106" s="20">
        <v>1641</v>
      </c>
      <c r="AT106" s="20">
        <v>219</v>
      </c>
      <c r="AU106" s="20">
        <v>24</v>
      </c>
      <c r="AV106" s="20">
        <v>6</v>
      </c>
      <c r="AW106" s="20" t="s">
        <v>422</v>
      </c>
      <c r="AX106" s="20" t="s">
        <v>422</v>
      </c>
      <c r="AY106" s="20" t="s">
        <v>422</v>
      </c>
      <c r="AZ106" s="21"/>
      <c r="BA106" s="21"/>
      <c r="BB106" s="21"/>
      <c r="BC106" s="21"/>
      <c r="BD106" s="21"/>
      <c r="BE106" s="21"/>
      <c r="BF106" s="21"/>
      <c r="BG106" s="21"/>
      <c r="BH106" s="21"/>
    </row>
    <row r="107" spans="1:60" x14ac:dyDescent="0.25">
      <c r="A107" s="41" t="s">
        <v>253</v>
      </c>
      <c r="B107" s="20">
        <v>15</v>
      </c>
      <c r="C107" s="19">
        <f t="shared" si="3"/>
        <v>1</v>
      </c>
      <c r="D107" s="19">
        <f t="shared" si="4"/>
        <v>0</v>
      </c>
      <c r="E107" s="40">
        <f t="shared" si="5"/>
        <v>0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0">
        <v>15</v>
      </c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</row>
    <row r="108" spans="1:60" x14ac:dyDescent="0.25">
      <c r="A108" s="41" t="s">
        <v>255</v>
      </c>
      <c r="B108" s="20">
        <v>30</v>
      </c>
      <c r="C108" s="19">
        <f t="shared" si="3"/>
        <v>1</v>
      </c>
      <c r="D108" s="19">
        <f t="shared" si="4"/>
        <v>0</v>
      </c>
      <c r="E108" s="40">
        <f t="shared" si="5"/>
        <v>0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0">
        <v>30</v>
      </c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</row>
    <row r="109" spans="1:60" x14ac:dyDescent="0.25">
      <c r="A109" s="41" t="s">
        <v>257</v>
      </c>
      <c r="B109" s="20">
        <v>48</v>
      </c>
      <c r="C109" s="19">
        <f t="shared" si="3"/>
        <v>0.8125</v>
      </c>
      <c r="D109" s="19">
        <f t="shared" si="4"/>
        <v>0.1875</v>
      </c>
      <c r="E109" s="40">
        <f t="shared" si="5"/>
        <v>0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0" t="s">
        <v>422</v>
      </c>
      <c r="AS109" s="20">
        <v>39</v>
      </c>
      <c r="AT109" s="20">
        <v>6</v>
      </c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</row>
    <row r="110" spans="1:60" x14ac:dyDescent="0.25">
      <c r="A110" s="41" t="s">
        <v>259</v>
      </c>
      <c r="B110" s="20">
        <v>234</v>
      </c>
      <c r="C110" s="19">
        <f t="shared" si="3"/>
        <v>0.61538461538461542</v>
      </c>
      <c r="D110" s="19">
        <f t="shared" si="4"/>
        <v>0.32051282051282054</v>
      </c>
      <c r="E110" s="40">
        <f t="shared" si="5"/>
        <v>6.4102564102564041E-2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0" t="s">
        <v>422</v>
      </c>
      <c r="AN110" s="21"/>
      <c r="AO110" s="21"/>
      <c r="AP110" s="21"/>
      <c r="AQ110" s="21"/>
      <c r="AR110" s="20">
        <v>18</v>
      </c>
      <c r="AS110" s="20">
        <v>144</v>
      </c>
      <c r="AT110" s="20">
        <v>39</v>
      </c>
      <c r="AU110" s="20">
        <v>18</v>
      </c>
      <c r="AV110" s="20">
        <v>15</v>
      </c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</row>
    <row r="111" spans="1:60" x14ac:dyDescent="0.25">
      <c r="A111" s="41" t="s">
        <v>261</v>
      </c>
      <c r="B111" s="20">
        <v>318</v>
      </c>
      <c r="C111" s="19">
        <f t="shared" si="3"/>
        <v>0.78301886792452835</v>
      </c>
      <c r="D111" s="19">
        <f t="shared" si="4"/>
        <v>0.19811320754716982</v>
      </c>
      <c r="E111" s="40">
        <f t="shared" si="5"/>
        <v>1.8867924528301827E-2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0" t="s">
        <v>422</v>
      </c>
      <c r="AQ111" s="20" t="s">
        <v>422</v>
      </c>
      <c r="AR111" s="20">
        <v>27</v>
      </c>
      <c r="AS111" s="20">
        <v>249</v>
      </c>
      <c r="AT111" s="20">
        <v>27</v>
      </c>
      <c r="AU111" s="20">
        <v>6</v>
      </c>
      <c r="AV111" s="20" t="s">
        <v>422</v>
      </c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</row>
    <row r="112" spans="1:60" x14ac:dyDescent="0.25">
      <c r="A112" s="41" t="s">
        <v>263</v>
      </c>
      <c r="B112" s="20">
        <v>1281</v>
      </c>
      <c r="C112" s="19">
        <f t="shared" si="3"/>
        <v>0.82669789227166279</v>
      </c>
      <c r="D112" s="19">
        <f t="shared" si="4"/>
        <v>0.16393442622950818</v>
      </c>
      <c r="E112" s="40">
        <f t="shared" si="5"/>
        <v>9.3676814988290225E-3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0" t="s">
        <v>422</v>
      </c>
      <c r="AH112" s="21"/>
      <c r="AI112" s="21"/>
      <c r="AJ112" s="21"/>
      <c r="AK112" s="21"/>
      <c r="AL112" s="21"/>
      <c r="AM112" s="21"/>
      <c r="AN112" s="20" t="s">
        <v>422</v>
      </c>
      <c r="AO112" s="20" t="s">
        <v>422</v>
      </c>
      <c r="AP112" s="20" t="s">
        <v>422</v>
      </c>
      <c r="AQ112" s="20">
        <v>30</v>
      </c>
      <c r="AR112" s="20">
        <v>150</v>
      </c>
      <c r="AS112" s="20">
        <v>1059</v>
      </c>
      <c r="AT112" s="20">
        <v>30</v>
      </c>
      <c r="AU112" s="21"/>
      <c r="AV112" s="20" t="s">
        <v>422</v>
      </c>
      <c r="AW112" s="20" t="s">
        <v>422</v>
      </c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</row>
    <row r="113" spans="1:60" x14ac:dyDescent="0.25">
      <c r="A113" s="41" t="s">
        <v>359</v>
      </c>
      <c r="B113" s="20">
        <v>267</v>
      </c>
      <c r="C113" s="19">
        <f t="shared" si="3"/>
        <v>0.6179775280898876</v>
      </c>
      <c r="D113" s="19">
        <f t="shared" si="4"/>
        <v>0.3707865168539326</v>
      </c>
      <c r="E113" s="40">
        <f t="shared" si="5"/>
        <v>1.1235955056179803E-2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0" t="s">
        <v>422</v>
      </c>
      <c r="AR113" s="20">
        <v>18</v>
      </c>
      <c r="AS113" s="20">
        <v>165</v>
      </c>
      <c r="AT113" s="20">
        <v>54</v>
      </c>
      <c r="AU113" s="20">
        <v>24</v>
      </c>
      <c r="AV113" s="20" t="s">
        <v>422</v>
      </c>
      <c r="AW113" s="20" t="s">
        <v>422</v>
      </c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</row>
    <row r="114" spans="1:60" ht="24" x14ac:dyDescent="0.25">
      <c r="A114" s="41" t="s">
        <v>267</v>
      </c>
      <c r="B114" s="20">
        <v>675</v>
      </c>
      <c r="C114" s="19">
        <f t="shared" si="3"/>
        <v>0.8666666666666667</v>
      </c>
      <c r="D114" s="19">
        <f t="shared" si="4"/>
        <v>0.12</v>
      </c>
      <c r="E114" s="40">
        <f t="shared" si="5"/>
        <v>1.3333333333333308E-2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0" t="s">
        <v>422</v>
      </c>
      <c r="AP114" s="21"/>
      <c r="AQ114" s="20">
        <v>6</v>
      </c>
      <c r="AR114" s="20">
        <v>36</v>
      </c>
      <c r="AS114" s="20">
        <v>585</v>
      </c>
      <c r="AT114" s="20">
        <v>18</v>
      </c>
      <c r="AU114" s="20">
        <v>21</v>
      </c>
      <c r="AV114" s="20">
        <v>6</v>
      </c>
      <c r="AW114" s="20" t="s">
        <v>422</v>
      </c>
      <c r="AX114" s="20" t="s">
        <v>422</v>
      </c>
      <c r="AY114" s="21"/>
      <c r="AZ114" s="21"/>
      <c r="BA114" s="20" t="s">
        <v>422</v>
      </c>
      <c r="BB114" s="21"/>
      <c r="BC114" s="21"/>
      <c r="BD114" s="21"/>
      <c r="BE114" s="21"/>
      <c r="BF114" s="21"/>
      <c r="BG114" s="21"/>
      <c r="BH114" s="21"/>
    </row>
    <row r="115" spans="1:60" ht="24" x14ac:dyDescent="0.25">
      <c r="A115" s="41" t="s">
        <v>269</v>
      </c>
      <c r="B115" s="20">
        <v>909</v>
      </c>
      <c r="C115" s="19">
        <f t="shared" si="3"/>
        <v>0.95379537953795379</v>
      </c>
      <c r="D115" s="19">
        <f t="shared" si="4"/>
        <v>4.2904290429042903E-2</v>
      </c>
      <c r="E115" s="40">
        <f t="shared" si="5"/>
        <v>3.3003300330033056E-3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0">
        <v>867</v>
      </c>
      <c r="AT115" s="20">
        <v>36</v>
      </c>
      <c r="AU115" s="20" t="s">
        <v>422</v>
      </c>
      <c r="AV115" s="20" t="s">
        <v>422</v>
      </c>
      <c r="AW115" s="20" t="s">
        <v>422</v>
      </c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</row>
    <row r="116" spans="1:60" x14ac:dyDescent="0.25">
      <c r="A116" s="41" t="s">
        <v>271</v>
      </c>
      <c r="B116" s="20">
        <v>4158</v>
      </c>
      <c r="C116" s="19">
        <f t="shared" si="3"/>
        <v>0.57503607503607501</v>
      </c>
      <c r="D116" s="19">
        <f t="shared" si="4"/>
        <v>0.36435786435786438</v>
      </c>
      <c r="E116" s="40">
        <f t="shared" si="5"/>
        <v>6.0606060606060608E-2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0" t="s">
        <v>422</v>
      </c>
      <c r="AQ116" s="21"/>
      <c r="AR116" s="20">
        <v>15</v>
      </c>
      <c r="AS116" s="20">
        <v>2391</v>
      </c>
      <c r="AT116" s="20">
        <v>1296</v>
      </c>
      <c r="AU116" s="20">
        <v>204</v>
      </c>
      <c r="AV116" s="20">
        <v>123</v>
      </c>
      <c r="AW116" s="20">
        <v>63</v>
      </c>
      <c r="AX116" s="20">
        <v>15</v>
      </c>
      <c r="AY116" s="20" t="s">
        <v>422</v>
      </c>
      <c r="AZ116" s="20">
        <v>21</v>
      </c>
      <c r="BA116" s="20">
        <v>15</v>
      </c>
      <c r="BB116" s="20">
        <v>9</v>
      </c>
      <c r="BC116" s="20" t="s">
        <v>422</v>
      </c>
      <c r="BD116" s="21"/>
      <c r="BE116" s="20" t="s">
        <v>422</v>
      </c>
      <c r="BF116" s="21"/>
      <c r="BG116" s="21"/>
      <c r="BH116" s="21"/>
    </row>
    <row r="117" spans="1:60" x14ac:dyDescent="0.25">
      <c r="A117" s="41" t="s">
        <v>273</v>
      </c>
      <c r="B117" s="20">
        <v>5589</v>
      </c>
      <c r="C117" s="19">
        <f t="shared" si="3"/>
        <v>0.78797638217928068</v>
      </c>
      <c r="D117" s="19">
        <f t="shared" si="4"/>
        <v>0.19538378958668814</v>
      </c>
      <c r="E117" s="40">
        <f t="shared" si="5"/>
        <v>1.6639828234031179E-2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0" t="s">
        <v>422</v>
      </c>
      <c r="AG117" s="20" t="s">
        <v>422</v>
      </c>
      <c r="AH117" s="21"/>
      <c r="AI117" s="21"/>
      <c r="AJ117" s="21"/>
      <c r="AK117" s="21"/>
      <c r="AL117" s="21"/>
      <c r="AM117" s="20" t="s">
        <v>422</v>
      </c>
      <c r="AN117" s="20" t="s">
        <v>422</v>
      </c>
      <c r="AO117" s="20">
        <v>6</v>
      </c>
      <c r="AP117" s="20">
        <v>6</v>
      </c>
      <c r="AQ117" s="20">
        <v>33</v>
      </c>
      <c r="AR117" s="20">
        <v>519</v>
      </c>
      <c r="AS117" s="20">
        <v>4404</v>
      </c>
      <c r="AT117" s="20">
        <v>459</v>
      </c>
      <c r="AU117" s="20">
        <v>81</v>
      </c>
      <c r="AV117" s="20">
        <v>30</v>
      </c>
      <c r="AW117" s="20">
        <v>15</v>
      </c>
      <c r="AX117" s="20">
        <v>6</v>
      </c>
      <c r="AY117" s="20">
        <v>6</v>
      </c>
      <c r="AZ117" s="20">
        <v>6</v>
      </c>
      <c r="BA117" s="20" t="s">
        <v>422</v>
      </c>
      <c r="BB117" s="20" t="s">
        <v>422</v>
      </c>
      <c r="BC117" s="20" t="s">
        <v>422</v>
      </c>
      <c r="BD117" s="20" t="s">
        <v>422</v>
      </c>
      <c r="BE117" s="20" t="s">
        <v>422</v>
      </c>
      <c r="BF117" s="21"/>
      <c r="BG117" s="21"/>
      <c r="BH117" s="21"/>
    </row>
    <row r="118" spans="1:60" x14ac:dyDescent="0.25">
      <c r="A118" s="41" t="s">
        <v>275</v>
      </c>
      <c r="B118" s="20">
        <v>30</v>
      </c>
      <c r="C118" s="19">
        <f t="shared" si="3"/>
        <v>0.9</v>
      </c>
      <c r="D118" s="19">
        <f t="shared" si="4"/>
        <v>0.1</v>
      </c>
      <c r="E118" s="40">
        <f t="shared" si="5"/>
        <v>0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0">
        <v>27</v>
      </c>
      <c r="AT118" s="20" t="s">
        <v>422</v>
      </c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</row>
    <row r="119" spans="1:60" x14ac:dyDescent="0.25">
      <c r="A119" s="41" t="s">
        <v>277</v>
      </c>
      <c r="B119" s="20">
        <v>63</v>
      </c>
      <c r="C119" s="19">
        <f t="shared" si="3"/>
        <v>0.5714285714285714</v>
      </c>
      <c r="D119" s="19">
        <f t="shared" si="4"/>
        <v>0.42857142857142855</v>
      </c>
      <c r="E119" s="40">
        <f t="shared" si="5"/>
        <v>0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0">
        <v>36</v>
      </c>
      <c r="AT119" s="20">
        <v>27</v>
      </c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</row>
    <row r="120" spans="1:60" x14ac:dyDescent="0.25">
      <c r="A120" s="41" t="s">
        <v>279</v>
      </c>
      <c r="B120" s="20">
        <v>108</v>
      </c>
      <c r="C120" s="19">
        <f t="shared" si="3"/>
        <v>5.5555555555555552E-2</v>
      </c>
      <c r="D120" s="19">
        <f t="shared" si="4"/>
        <v>0.91666666666666663</v>
      </c>
      <c r="E120" s="40">
        <f t="shared" si="5"/>
        <v>2.777777777777779E-2</v>
      </c>
      <c r="F120" s="21"/>
      <c r="G120" s="21"/>
      <c r="H120" s="21"/>
      <c r="I120" s="21"/>
      <c r="J120" s="21"/>
      <c r="K120" s="21"/>
      <c r="L120" s="21"/>
      <c r="M120" s="20" t="s">
        <v>422</v>
      </c>
      <c r="N120" s="21"/>
      <c r="O120" s="20" t="s">
        <v>422</v>
      </c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0">
        <v>6</v>
      </c>
      <c r="AT120" s="20">
        <v>96</v>
      </c>
      <c r="AU120" s="20" t="s">
        <v>422</v>
      </c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</row>
    <row r="121" spans="1:60" x14ac:dyDescent="0.25">
      <c r="A121" s="41" t="s">
        <v>281</v>
      </c>
      <c r="B121" s="20">
        <v>129</v>
      </c>
      <c r="C121" s="19">
        <f t="shared" si="3"/>
        <v>1</v>
      </c>
      <c r="D121" s="19">
        <f t="shared" si="4"/>
        <v>2.3255813953488372E-2</v>
      </c>
      <c r="E121" s="40">
        <f t="shared" si="5"/>
        <v>-2.3255813953488372E-2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0" t="s">
        <v>422</v>
      </c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0">
        <v>129</v>
      </c>
      <c r="AT121" s="21"/>
      <c r="AU121" s="20" t="s">
        <v>422</v>
      </c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</row>
    <row r="122" spans="1:60" x14ac:dyDescent="0.25">
      <c r="A122" s="41" t="s">
        <v>283</v>
      </c>
      <c r="B122" s="20">
        <v>1149</v>
      </c>
      <c r="C122" s="19">
        <f t="shared" si="3"/>
        <v>0.65274151436031336</v>
      </c>
      <c r="D122" s="19">
        <f t="shared" si="4"/>
        <v>0.27415143603133157</v>
      </c>
      <c r="E122" s="40">
        <f t="shared" si="5"/>
        <v>7.3107049608355068E-2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0" t="s">
        <v>422</v>
      </c>
      <c r="AR122" s="20">
        <v>72</v>
      </c>
      <c r="AS122" s="20">
        <v>750</v>
      </c>
      <c r="AT122" s="20">
        <v>168</v>
      </c>
      <c r="AU122" s="20">
        <v>72</v>
      </c>
      <c r="AV122" s="20">
        <v>27</v>
      </c>
      <c r="AW122" s="20">
        <v>27</v>
      </c>
      <c r="AX122" s="20">
        <v>15</v>
      </c>
      <c r="AY122" s="20" t="s">
        <v>422</v>
      </c>
      <c r="AZ122" s="20" t="s">
        <v>422</v>
      </c>
      <c r="BA122" s="20" t="s">
        <v>422</v>
      </c>
      <c r="BB122" s="20" t="s">
        <v>422</v>
      </c>
      <c r="BC122" s="20" t="s">
        <v>422</v>
      </c>
      <c r="BD122" s="21"/>
      <c r="BE122" s="20" t="s">
        <v>422</v>
      </c>
      <c r="BF122" s="21"/>
      <c r="BG122" s="21"/>
      <c r="BH122" s="21"/>
    </row>
    <row r="123" spans="1:60" x14ac:dyDescent="0.25">
      <c r="A123" s="41" t="s">
        <v>285</v>
      </c>
      <c r="B123" s="20">
        <v>165</v>
      </c>
      <c r="C123" s="19">
        <f t="shared" si="3"/>
        <v>0.90909090909090906</v>
      </c>
      <c r="D123" s="19">
        <f t="shared" si="4"/>
        <v>5.4545454545454543E-2</v>
      </c>
      <c r="E123" s="40">
        <f t="shared" si="5"/>
        <v>3.6363636363636397E-2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0" t="s">
        <v>422</v>
      </c>
      <c r="AN123" s="20" t="s">
        <v>422</v>
      </c>
      <c r="AO123" s="20" t="s">
        <v>422</v>
      </c>
      <c r="AP123" s="20" t="s">
        <v>422</v>
      </c>
      <c r="AQ123" s="20" t="s">
        <v>422</v>
      </c>
      <c r="AR123" s="20">
        <v>6</v>
      </c>
      <c r="AS123" s="20">
        <v>150</v>
      </c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</row>
    <row r="124" spans="1:60" x14ac:dyDescent="0.25">
      <c r="A124" s="41" t="s">
        <v>287</v>
      </c>
      <c r="B124" s="20">
        <v>3111</v>
      </c>
      <c r="C124" s="19">
        <f t="shared" si="3"/>
        <v>0.67502410800385726</v>
      </c>
      <c r="D124" s="19">
        <f t="shared" si="4"/>
        <v>0.30568948891031822</v>
      </c>
      <c r="E124" s="40">
        <f t="shared" si="5"/>
        <v>1.9286403085824522E-2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0" t="s">
        <v>422</v>
      </c>
      <c r="AG124" s="20" t="s">
        <v>422</v>
      </c>
      <c r="AH124" s="21"/>
      <c r="AI124" s="21"/>
      <c r="AJ124" s="21"/>
      <c r="AK124" s="21"/>
      <c r="AL124" s="21"/>
      <c r="AM124" s="21"/>
      <c r="AN124" s="20" t="s">
        <v>422</v>
      </c>
      <c r="AO124" s="20" t="s">
        <v>422</v>
      </c>
      <c r="AP124" s="21"/>
      <c r="AQ124" s="20">
        <v>9</v>
      </c>
      <c r="AR124" s="20">
        <v>183</v>
      </c>
      <c r="AS124" s="20">
        <v>2100</v>
      </c>
      <c r="AT124" s="20">
        <v>669</v>
      </c>
      <c r="AU124" s="20">
        <v>90</v>
      </c>
      <c r="AV124" s="20">
        <v>36</v>
      </c>
      <c r="AW124" s="20" t="s">
        <v>422</v>
      </c>
      <c r="AX124" s="20" t="s">
        <v>422</v>
      </c>
      <c r="AY124" s="20" t="s">
        <v>422</v>
      </c>
      <c r="AZ124" s="21"/>
      <c r="BA124" s="20" t="s">
        <v>422</v>
      </c>
      <c r="BB124" s="21"/>
      <c r="BC124" s="21"/>
      <c r="BD124" s="21"/>
      <c r="BE124" s="20">
        <v>6</v>
      </c>
      <c r="BF124" s="21"/>
      <c r="BG124" s="21"/>
      <c r="BH124" s="21"/>
    </row>
    <row r="125" spans="1:60" x14ac:dyDescent="0.25">
      <c r="A125" s="41" t="s">
        <v>289</v>
      </c>
      <c r="B125" s="20">
        <v>84</v>
      </c>
      <c r="C125" s="19">
        <f t="shared" si="3"/>
        <v>0.9285714285714286</v>
      </c>
      <c r="D125" s="19">
        <f t="shared" si="4"/>
        <v>3.5714285714285712E-2</v>
      </c>
      <c r="E125" s="40">
        <f t="shared" si="5"/>
        <v>3.5714285714285685E-2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0" t="s">
        <v>422</v>
      </c>
      <c r="AJ125" s="21"/>
      <c r="AK125" s="21"/>
      <c r="AL125" s="21"/>
      <c r="AM125" s="21"/>
      <c r="AN125" s="21"/>
      <c r="AO125" s="20" t="s">
        <v>422</v>
      </c>
      <c r="AP125" s="21"/>
      <c r="AQ125" s="21"/>
      <c r="AR125" s="20" t="s">
        <v>422</v>
      </c>
      <c r="AS125" s="20">
        <v>78</v>
      </c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</row>
    <row r="126" spans="1:60" x14ac:dyDescent="0.25">
      <c r="A126" s="41" t="s">
        <v>291</v>
      </c>
      <c r="B126" s="20">
        <v>129</v>
      </c>
      <c r="C126" s="19">
        <f t="shared" si="3"/>
        <v>0.48837209302325579</v>
      </c>
      <c r="D126" s="19">
        <f t="shared" si="4"/>
        <v>0.44186046511627908</v>
      </c>
      <c r="E126" s="40">
        <f t="shared" si="5"/>
        <v>6.9767441860465129E-2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0" t="s">
        <v>422</v>
      </c>
      <c r="AO126" s="21"/>
      <c r="AP126" s="20">
        <v>9</v>
      </c>
      <c r="AQ126" s="21"/>
      <c r="AR126" s="20">
        <v>57</v>
      </c>
      <c r="AS126" s="20">
        <v>63</v>
      </c>
      <c r="AT126" s="21"/>
      <c r="AU126" s="21"/>
      <c r="AV126" s="21"/>
      <c r="AW126" s="20" t="s">
        <v>422</v>
      </c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</row>
    <row r="127" spans="1:60" x14ac:dyDescent="0.25">
      <c r="A127" s="41" t="s">
        <v>293</v>
      </c>
      <c r="B127" s="20">
        <v>33</v>
      </c>
      <c r="C127" s="19">
        <f t="shared" si="3"/>
        <v>0.63636363636363635</v>
      </c>
      <c r="D127" s="19">
        <f t="shared" si="4"/>
        <v>9.0909090909090912E-2</v>
      </c>
      <c r="E127" s="40">
        <f t="shared" si="5"/>
        <v>0.27272727272727271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0" t="s">
        <v>422</v>
      </c>
      <c r="AG127" s="20" t="s">
        <v>422</v>
      </c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0" t="s">
        <v>422</v>
      </c>
      <c r="AS127" s="20">
        <v>21</v>
      </c>
      <c r="AT127" s="21"/>
      <c r="AU127" s="21"/>
      <c r="AV127" s="21"/>
      <c r="AW127" s="21"/>
      <c r="AX127" s="20">
        <v>6</v>
      </c>
      <c r="AY127" s="21"/>
      <c r="AZ127" s="21"/>
      <c r="BA127" s="21"/>
      <c r="BB127" s="21"/>
      <c r="BC127" s="21"/>
      <c r="BD127" s="21"/>
      <c r="BE127" s="21"/>
      <c r="BF127" s="21"/>
      <c r="BG127" s="20" t="s">
        <v>422</v>
      </c>
      <c r="BH127" s="21"/>
    </row>
    <row r="128" spans="1:60" ht="24" x14ac:dyDescent="0.25">
      <c r="A128" s="41" t="s">
        <v>362</v>
      </c>
      <c r="B128" s="20">
        <v>1416</v>
      </c>
      <c r="C128" s="19">
        <f t="shared" si="3"/>
        <v>0.80720338983050843</v>
      </c>
      <c r="D128" s="19">
        <f t="shared" si="4"/>
        <v>0.19279661016949154</v>
      </c>
      <c r="E128" s="40">
        <f t="shared" si="5"/>
        <v>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0">
        <v>24</v>
      </c>
      <c r="AR128" s="20">
        <v>171</v>
      </c>
      <c r="AS128" s="20">
        <v>1143</v>
      </c>
      <c r="AT128" s="20">
        <v>66</v>
      </c>
      <c r="AU128" s="20">
        <v>12</v>
      </c>
      <c r="AV128" s="20" t="s">
        <v>422</v>
      </c>
      <c r="AW128" s="20" t="s">
        <v>422</v>
      </c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</row>
    <row r="129" spans="1:60" x14ac:dyDescent="0.25">
      <c r="A129" s="41" t="s">
        <v>297</v>
      </c>
      <c r="B129" s="20">
        <v>1899</v>
      </c>
      <c r="C129" s="19">
        <f t="shared" si="3"/>
        <v>0.73143759873617697</v>
      </c>
      <c r="D129" s="19">
        <f t="shared" si="4"/>
        <v>0.2259083728278041</v>
      </c>
      <c r="E129" s="40">
        <f t="shared" si="5"/>
        <v>4.2654028436018926E-2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0" t="s">
        <v>422</v>
      </c>
      <c r="AL129" s="21"/>
      <c r="AM129" s="21"/>
      <c r="AN129" s="21"/>
      <c r="AO129" s="21"/>
      <c r="AP129" s="20" t="s">
        <v>422</v>
      </c>
      <c r="AQ129" s="20">
        <v>18</v>
      </c>
      <c r="AR129" s="20">
        <v>126</v>
      </c>
      <c r="AS129" s="20">
        <v>1389</v>
      </c>
      <c r="AT129" s="20">
        <v>213</v>
      </c>
      <c r="AU129" s="20">
        <v>72</v>
      </c>
      <c r="AV129" s="20">
        <v>69</v>
      </c>
      <c r="AW129" s="20">
        <v>9</v>
      </c>
      <c r="AX129" s="20" t="s">
        <v>422</v>
      </c>
      <c r="AY129" s="20" t="s">
        <v>422</v>
      </c>
      <c r="AZ129" s="21"/>
      <c r="BA129" s="20" t="s">
        <v>422</v>
      </c>
      <c r="BB129" s="21"/>
      <c r="BC129" s="21"/>
      <c r="BD129" s="21"/>
      <c r="BE129" s="20" t="s">
        <v>422</v>
      </c>
      <c r="BF129" s="21"/>
      <c r="BG129" s="21"/>
      <c r="BH129" s="21"/>
    </row>
    <row r="130" spans="1:60" x14ac:dyDescent="0.25">
      <c r="A130" s="41" t="s">
        <v>299</v>
      </c>
      <c r="B130" s="20">
        <v>669</v>
      </c>
      <c r="C130" s="19">
        <f t="shared" si="3"/>
        <v>0.89686098654708524</v>
      </c>
      <c r="D130" s="19">
        <f t="shared" si="4"/>
        <v>9.8654708520179366E-2</v>
      </c>
      <c r="E130" s="40">
        <f t="shared" si="5"/>
        <v>4.4843049327353973E-3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0" t="s">
        <v>422</v>
      </c>
      <c r="AQ130" s="20" t="s">
        <v>422</v>
      </c>
      <c r="AR130" s="20">
        <v>24</v>
      </c>
      <c r="AS130" s="20">
        <v>600</v>
      </c>
      <c r="AT130" s="20">
        <v>27</v>
      </c>
      <c r="AU130" s="20">
        <v>12</v>
      </c>
      <c r="AV130" s="20" t="s">
        <v>422</v>
      </c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</row>
    <row r="131" spans="1:60" ht="24" x14ac:dyDescent="0.25">
      <c r="A131" s="41" t="s">
        <v>363</v>
      </c>
      <c r="B131" s="20">
        <v>12</v>
      </c>
      <c r="C131" s="19">
        <f t="shared" si="3"/>
        <v>0.5</v>
      </c>
      <c r="D131" s="19">
        <f t="shared" si="4"/>
        <v>0.5</v>
      </c>
      <c r="E131" s="40">
        <f t="shared" si="5"/>
        <v>0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0">
        <v>6</v>
      </c>
      <c r="AT131" s="20">
        <v>6</v>
      </c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</row>
    <row r="132" spans="1:60" x14ac:dyDescent="0.25">
      <c r="A132" s="41" t="s">
        <v>303</v>
      </c>
      <c r="B132" s="20">
        <v>3126</v>
      </c>
      <c r="C132" s="19">
        <f t="shared" ref="C132:C136" si="6">IF(AS132="1–4",3,AS132)/IF(B132="1–4",3,B132)</f>
        <v>0.71593090211132437</v>
      </c>
      <c r="D132" s="19">
        <f t="shared" si="4"/>
        <v>0.22840690978886757</v>
      </c>
      <c r="E132" s="40">
        <f t="shared" si="5"/>
        <v>5.5662188099808052E-2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0" t="s">
        <v>422</v>
      </c>
      <c r="AP132" s="20" t="s">
        <v>422</v>
      </c>
      <c r="AQ132" s="20">
        <v>21</v>
      </c>
      <c r="AR132" s="20">
        <v>507</v>
      </c>
      <c r="AS132" s="20">
        <v>2238</v>
      </c>
      <c r="AT132" s="20">
        <v>159</v>
      </c>
      <c r="AU132" s="20">
        <v>27</v>
      </c>
      <c r="AV132" s="20">
        <v>78</v>
      </c>
      <c r="AW132" s="20">
        <v>72</v>
      </c>
      <c r="AX132" s="20">
        <v>9</v>
      </c>
      <c r="AY132" s="20">
        <v>6</v>
      </c>
      <c r="AZ132" s="20" t="s">
        <v>422</v>
      </c>
      <c r="BA132" s="20" t="s">
        <v>422</v>
      </c>
      <c r="BB132" s="20" t="s">
        <v>422</v>
      </c>
      <c r="BC132" s="20" t="s">
        <v>422</v>
      </c>
      <c r="BD132" s="21"/>
      <c r="BE132" s="21"/>
      <c r="BF132" s="21"/>
      <c r="BG132" s="21"/>
      <c r="BH132" s="21"/>
    </row>
    <row r="133" spans="1:60" x14ac:dyDescent="0.25">
      <c r="A133" s="41" t="s">
        <v>305</v>
      </c>
      <c r="B133" s="20">
        <v>117</v>
      </c>
      <c r="C133" s="19">
        <f t="shared" si="6"/>
        <v>0.74358974358974361</v>
      </c>
      <c r="D133" s="19">
        <f t="shared" ref="D133:D136" si="7">(IF(AQ133="1–4",3,AQ133)+IF(AR133="1–4",3,AR133)+IF(AT133="1–4",3,AT133)+IF(AU133="1–4",3,AU133))/IF(B133="1–4",3,B133)</f>
        <v>0.23076923076923078</v>
      </c>
      <c r="E133" s="40">
        <f t="shared" ref="E133:E136" si="8">1-C133-D133</f>
        <v>2.5641025641025605E-2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0" t="s">
        <v>422</v>
      </c>
      <c r="AR133" s="20" t="s">
        <v>422</v>
      </c>
      <c r="AS133" s="20">
        <v>87</v>
      </c>
      <c r="AT133" s="20">
        <v>15</v>
      </c>
      <c r="AU133" s="20">
        <v>6</v>
      </c>
      <c r="AV133" s="20" t="s">
        <v>422</v>
      </c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</row>
    <row r="134" spans="1:60" x14ac:dyDescent="0.25">
      <c r="A134" s="41" t="s">
        <v>307</v>
      </c>
      <c r="B134" s="20">
        <v>1101</v>
      </c>
      <c r="C134" s="19">
        <f t="shared" si="6"/>
        <v>0.61035422343324253</v>
      </c>
      <c r="D134" s="19">
        <f t="shared" si="7"/>
        <v>0.35694822888283378</v>
      </c>
      <c r="E134" s="40">
        <f t="shared" si="8"/>
        <v>3.2697547683923689E-2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0">
        <v>672</v>
      </c>
      <c r="AT134" s="20">
        <v>315</v>
      </c>
      <c r="AU134" s="20">
        <v>78</v>
      </c>
      <c r="AV134" s="20">
        <v>21</v>
      </c>
      <c r="AW134" s="20">
        <v>12</v>
      </c>
      <c r="AX134" s="20" t="s">
        <v>422</v>
      </c>
      <c r="AY134" s="20" t="s">
        <v>422</v>
      </c>
      <c r="AZ134" s="21"/>
      <c r="BA134" s="21"/>
      <c r="BB134" s="21"/>
      <c r="BC134" s="20" t="s">
        <v>422</v>
      </c>
      <c r="BD134" s="21"/>
      <c r="BE134" s="21"/>
      <c r="BF134" s="21"/>
      <c r="BG134" s="21"/>
      <c r="BH134" s="21"/>
    </row>
    <row r="135" spans="1:60" ht="24" x14ac:dyDescent="0.25">
      <c r="A135" s="41" t="s">
        <v>309</v>
      </c>
      <c r="B135" s="20">
        <v>1116</v>
      </c>
      <c r="C135" s="19">
        <f t="shared" si="6"/>
        <v>0.88978494623655913</v>
      </c>
      <c r="D135" s="19">
        <f t="shared" si="7"/>
        <v>9.1397849462365593E-2</v>
      </c>
      <c r="E135" s="40">
        <f t="shared" si="8"/>
        <v>1.881720430107528E-2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0" t="s">
        <v>422</v>
      </c>
      <c r="AH135" s="21"/>
      <c r="AI135" s="21"/>
      <c r="AJ135" s="21"/>
      <c r="AK135" s="21"/>
      <c r="AL135" s="21"/>
      <c r="AM135" s="21"/>
      <c r="AN135" s="20" t="s">
        <v>422</v>
      </c>
      <c r="AO135" s="20" t="s">
        <v>422</v>
      </c>
      <c r="AP135" s="20" t="s">
        <v>422</v>
      </c>
      <c r="AQ135" s="20" t="s">
        <v>422</v>
      </c>
      <c r="AR135" s="20">
        <v>21</v>
      </c>
      <c r="AS135" s="20">
        <v>993</v>
      </c>
      <c r="AT135" s="20">
        <v>66</v>
      </c>
      <c r="AU135" s="20">
        <v>12</v>
      </c>
      <c r="AV135" s="20">
        <v>12</v>
      </c>
      <c r="AW135" s="20" t="s">
        <v>422</v>
      </c>
      <c r="AX135" s="20" t="s">
        <v>422</v>
      </c>
      <c r="AY135" s="21"/>
      <c r="AZ135" s="20" t="s">
        <v>422</v>
      </c>
      <c r="BA135" s="21"/>
      <c r="BB135" s="21"/>
      <c r="BC135" s="21"/>
      <c r="BD135" s="21"/>
      <c r="BE135" s="21"/>
      <c r="BF135" s="21"/>
      <c r="BG135" s="21"/>
      <c r="BH135" s="21"/>
    </row>
    <row r="136" spans="1:60" x14ac:dyDescent="0.25">
      <c r="A136" s="16" t="s">
        <v>323</v>
      </c>
      <c r="B136" s="14">
        <v>138999</v>
      </c>
      <c r="C136" s="13">
        <f t="shared" si="6"/>
        <v>0.75300541730516046</v>
      </c>
      <c r="D136" s="13">
        <f t="shared" si="7"/>
        <v>0.2209440355686012</v>
      </c>
      <c r="E136" s="39">
        <f t="shared" si="8"/>
        <v>2.6050547126238333E-2</v>
      </c>
      <c r="F136" s="14" t="s">
        <v>422</v>
      </c>
      <c r="G136" s="14" t="s">
        <v>422</v>
      </c>
      <c r="H136" s="14" t="s">
        <v>422</v>
      </c>
      <c r="I136" s="14" t="s">
        <v>422</v>
      </c>
      <c r="J136" s="14" t="s">
        <v>422</v>
      </c>
      <c r="K136" s="14" t="s">
        <v>422</v>
      </c>
      <c r="L136" s="14" t="s">
        <v>422</v>
      </c>
      <c r="M136" s="14" t="s">
        <v>422</v>
      </c>
      <c r="N136" s="14" t="s">
        <v>422</v>
      </c>
      <c r="O136" s="14" t="s">
        <v>422</v>
      </c>
      <c r="P136" s="14" t="s">
        <v>422</v>
      </c>
      <c r="Q136" s="14" t="s">
        <v>422</v>
      </c>
      <c r="R136" s="14" t="s">
        <v>422</v>
      </c>
      <c r="S136" s="14" t="s">
        <v>422</v>
      </c>
      <c r="T136" s="14" t="s">
        <v>422</v>
      </c>
      <c r="U136" s="14" t="s">
        <v>422</v>
      </c>
      <c r="V136" s="14" t="s">
        <v>422</v>
      </c>
      <c r="W136" s="14" t="s">
        <v>422</v>
      </c>
      <c r="X136" s="14">
        <v>6</v>
      </c>
      <c r="Y136" s="14" t="s">
        <v>422</v>
      </c>
      <c r="Z136" s="14">
        <v>6</v>
      </c>
      <c r="AA136" s="14" t="s">
        <v>422</v>
      </c>
      <c r="AB136" s="14">
        <v>9</v>
      </c>
      <c r="AC136" s="14">
        <v>6</v>
      </c>
      <c r="AD136" s="14" t="s">
        <v>422</v>
      </c>
      <c r="AE136" s="14">
        <v>9</v>
      </c>
      <c r="AF136" s="14">
        <v>18</v>
      </c>
      <c r="AG136" s="14">
        <v>18</v>
      </c>
      <c r="AH136" s="14">
        <v>42</v>
      </c>
      <c r="AI136" s="14">
        <v>21</v>
      </c>
      <c r="AJ136" s="14">
        <v>15</v>
      </c>
      <c r="AK136" s="14">
        <v>30</v>
      </c>
      <c r="AL136" s="14">
        <v>36</v>
      </c>
      <c r="AM136" s="14">
        <v>39</v>
      </c>
      <c r="AN136" s="14">
        <v>54</v>
      </c>
      <c r="AO136" s="14">
        <v>144</v>
      </c>
      <c r="AP136" s="14">
        <v>399</v>
      </c>
      <c r="AQ136" s="14">
        <v>894</v>
      </c>
      <c r="AR136" s="14">
        <v>10539</v>
      </c>
      <c r="AS136" s="14">
        <v>104667</v>
      </c>
      <c r="AT136" s="14">
        <v>15954</v>
      </c>
      <c r="AU136" s="14">
        <v>3324</v>
      </c>
      <c r="AV136" s="14">
        <v>1368</v>
      </c>
      <c r="AW136" s="14">
        <v>558</v>
      </c>
      <c r="AX136" s="14">
        <v>297</v>
      </c>
      <c r="AY136" s="14">
        <v>138</v>
      </c>
      <c r="AZ136" s="14">
        <v>126</v>
      </c>
      <c r="BA136" s="14">
        <v>72</v>
      </c>
      <c r="BB136" s="14">
        <v>33</v>
      </c>
      <c r="BC136" s="14">
        <v>33</v>
      </c>
      <c r="BD136" s="14">
        <v>27</v>
      </c>
      <c r="BE136" s="14">
        <v>78</v>
      </c>
      <c r="BF136" s="14">
        <v>6</v>
      </c>
      <c r="BG136" s="14" t="s">
        <v>422</v>
      </c>
      <c r="BH136" s="14" t="s">
        <v>422</v>
      </c>
    </row>
    <row r="138" spans="1:60" x14ac:dyDescent="0.25">
      <c r="A138" t="s">
        <v>366</v>
      </c>
    </row>
    <row r="139" spans="1:60" x14ac:dyDescent="0.25">
      <c r="A139" t="s">
        <v>312</v>
      </c>
    </row>
    <row r="140" spans="1:60" x14ac:dyDescent="0.25">
      <c r="A140" t="s">
        <v>429</v>
      </c>
    </row>
    <row r="141" spans="1:60" x14ac:dyDescent="0.25">
      <c r="A141" t="s">
        <v>430</v>
      </c>
    </row>
  </sheetData>
  <mergeCells count="6">
    <mergeCell ref="B1:E1"/>
    <mergeCell ref="F2:BH2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B121D307D49082428EC767FDF7F1536E" ma:contentTypeVersion="4" ma:contentTypeDescription="Luo uusi asiakirja." ma:contentTypeScope="" ma:versionID="70e52d0b509dc5081c3c356a67607084">
  <xsd:schema xmlns:xsd="http://www.w3.org/2001/XMLSchema" xmlns:xs="http://www.w3.org/2001/XMLSchema" xmlns:p="http://schemas.microsoft.com/office/2006/metadata/properties" xmlns:ns2="3eb76102-bc1e-4e02-b6af-b7d7c46b7883" targetNamespace="http://schemas.microsoft.com/office/2006/metadata/properties" ma:root="true" ma:fieldsID="fe447726266c1156d5d500b03edd8ed5" ns2:_="">
    <xsd:import namespace="3eb76102-bc1e-4e02-b6af-b7d7c46b7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76102-bc1e-4e02-b6af-b7d7c46b7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64500E-2664-4060-9A17-A18F74ED9C7D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3eb76102-bc1e-4e02-b6af-b7d7c46b7883"/>
  </ds:schemaRefs>
</ds:datastoreItem>
</file>

<file path=customXml/itemProps2.xml><?xml version="1.0" encoding="utf-8"?>
<ds:datastoreItem xmlns:ds="http://schemas.openxmlformats.org/officeDocument/2006/customXml" ds:itemID="{73D0BAFC-1E6F-434C-BD7A-7CDE871DA9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B35AA-89F2-4EB0-A04D-4051F55D5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76102-bc1e-4e02-b6af-b7d7c46b7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8f5af52-80ad-47c4-bf1c-940ef57b8505}" enabled="0" method="" siteId="{88f5af52-80ad-47c4-bf1c-940ef57b850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Suoritteet</vt:lpstr>
      <vt:lpstr>Opintojen kulku</vt:lpstr>
      <vt:lpstr>Sijoittuminen</vt:lpstr>
      <vt:lpstr>Työll oppis</vt:lpstr>
      <vt:lpstr>Palautteet</vt:lpstr>
      <vt:lpstr>eHOKS kattavuus</vt:lpstr>
      <vt:lpstr>HOKS ensihyväksyminen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2025-03-10T11:18:11Z</dcterms:created>
  <dcterms:modified xsi:type="dcterms:W3CDTF">2025-03-25T08:48:32Z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0x010100B121D307D49082428EC767FDF7F1536E</vt:lpwstr>
  </property>
  <property fmtid="{D5CDD505-2E9C-101B-9397-08002B2CF9AE}" pid="3" name="MediaServiceImageTags">
    <vt:lpwstr/>
  </property>
  <property fmtid="{D5CDD505-2E9C-101B-9397-08002B2CF9AE}" pid="4" name="Order">
    <vt:r8>50300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